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torage-ume.slu.se\home$\jeoh0004\My Documents\Simuleringsverktyg\"/>
    </mc:Choice>
  </mc:AlternateContent>
  <xr:revisionPtr revIDLastSave="0" documentId="13_ncr:1_{A9AFE5CE-3A0C-41F5-BF2B-63882CBEA16E}" xr6:coauthVersionLast="47" xr6:coauthVersionMax="47" xr10:uidLastSave="{00000000-0000-0000-0000-000000000000}"/>
  <bookViews>
    <workbookView xWindow="38280" yWindow="-120" windowWidth="38640" windowHeight="21120" activeTab="1" xr2:uid="{00000000-000D-0000-FFFF-FFFF00000000}"/>
  </bookViews>
  <sheets>
    <sheet name="Instruktionssida" sheetId="7" r:id="rId1"/>
    <sheet name="Skogsvetarprogrammet" sheetId="8" r:id="rId2"/>
    <sheet name="Individuell JM-examen" sheetId="3" r:id="rId3"/>
    <sheet name="JM-krav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8" l="1"/>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V11" i="8" l="1"/>
  <c r="V14" i="8"/>
  <c r="T63" i="8" s="1"/>
  <c r="V8" i="8"/>
  <c r="U63" i="8" s="1"/>
  <c r="S31" i="8"/>
  <c r="U31" i="8" s="1"/>
  <c r="P9" i="3"/>
  <c r="P8" i="3"/>
  <c r="U59" i="8" l="1"/>
  <c r="U61" i="8"/>
  <c r="U55" i="8"/>
  <c r="U57" i="8"/>
  <c r="U53" i="8"/>
  <c r="T59" i="8"/>
  <c r="T61" i="8"/>
  <c r="T53" i="8"/>
  <c r="T57" i="8"/>
  <c r="T55"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2" authorId="0" shapeId="0" xr:uid="{781136C5-8347-4498-8B1E-1EA531B6F958}">
      <text>
        <r>
          <rPr>
            <b/>
            <sz val="9"/>
            <color indexed="81"/>
            <rFont val="Tahoma"/>
            <family val="2"/>
          </rPr>
          <t xml:space="preserve">Behörighetskrav
</t>
        </r>
        <r>
          <rPr>
            <sz val="9"/>
            <color indexed="81"/>
            <rFont val="Tahoma"/>
            <family val="2"/>
          </rPr>
          <t xml:space="preserve">Kunskaper motsvarande:
7,5 hp skogsbruksvetenskap
7,5 hp markvetenskap
</t>
        </r>
      </text>
    </comment>
    <comment ref="C13" authorId="0" shapeId="0" xr:uid="{00000000-0006-0000-0100-000001000000}">
      <text>
        <r>
          <rPr>
            <b/>
            <sz val="9"/>
            <color indexed="81"/>
            <rFont val="Tahoma"/>
            <charset val="1"/>
          </rPr>
          <t xml:space="preserve">Behörighetskrav:
</t>
        </r>
        <r>
          <rPr>
            <sz val="9"/>
            <color indexed="81"/>
            <rFont val="Tahoma"/>
            <family val="2"/>
          </rPr>
          <t xml:space="preserve">Kunskaper motsvarande 15 hp inom något av följande områden
    skogsvetenskap
    skogsbruksvetenskap
    skogshushållning
    biologi
    skogs- och träteknik
    markvetenskap
    lantbruksvetenskap.
</t>
        </r>
        <r>
          <rPr>
            <sz val="9"/>
            <color indexed="81"/>
            <rFont val="Tahoma"/>
            <charset val="1"/>
          </rPr>
          <t xml:space="preserve">
</t>
        </r>
      </text>
    </comment>
    <comment ref="C14" authorId="0" shapeId="0" xr:uid="{00000000-0006-0000-0100-000002000000}">
      <text>
        <r>
          <rPr>
            <b/>
            <sz val="9"/>
            <color indexed="81"/>
            <rFont val="Tahoma"/>
            <family val="2"/>
          </rPr>
          <t>Behörighetskrav:</t>
        </r>
        <r>
          <rPr>
            <sz val="9"/>
            <color indexed="81"/>
            <rFont val="Tahoma"/>
            <family val="2"/>
          </rPr>
          <t xml:space="preserve">
Kunskaper motsvarande 15 hp inom något av följande områden
skogsvetenskap
skogsbruksvetenskap
biologi
skogs- och träteknik
markvetenskap
landskapsarkitektur
miljövetenskap
trädgårdsvetenskap
lantbruksvetenskap.
</t>
        </r>
      </text>
    </comment>
    <comment ref="C15" authorId="0" shapeId="0" xr:uid="{00000000-0006-0000-0100-000003000000}">
      <text>
        <r>
          <rPr>
            <b/>
            <sz val="9"/>
            <color indexed="81"/>
            <rFont val="Tahoma"/>
            <family val="2"/>
          </rPr>
          <t>Behörighetskrav:</t>
        </r>
        <r>
          <rPr>
            <sz val="9"/>
            <color indexed="81"/>
            <rFont val="Tahoma"/>
            <family val="2"/>
          </rPr>
          <t xml:space="preserve">
Kunskaper på grundnivå motsvarande
15 hp skogsbruksvetenskap
15 hp biologi
</t>
        </r>
      </text>
    </comment>
    <comment ref="C17" authorId="0" shapeId="0" xr:uid="{00000000-0006-0000-0100-000004000000}">
      <text>
        <r>
          <rPr>
            <b/>
            <sz val="9"/>
            <color indexed="81"/>
            <rFont val="Tahoma"/>
            <family val="2"/>
          </rPr>
          <t xml:space="preserve">Behörighetskrav:
</t>
        </r>
        <r>
          <rPr>
            <sz val="9"/>
            <color indexed="81"/>
            <rFont val="Tahoma"/>
            <family val="2"/>
          </rPr>
          <t xml:space="preserve">
15 hp skogsbruksvetenskap och 15 hp biologi
</t>
        </r>
      </text>
    </comment>
    <comment ref="C18" authorId="0" shapeId="0" xr:uid="{7039E9F6-A32E-45EE-80FB-92439A9E234D}">
      <text>
        <r>
          <rPr>
            <b/>
            <sz val="9"/>
            <color indexed="81"/>
            <rFont val="Tahoma"/>
            <family val="2"/>
          </rPr>
          <t xml:space="preserve">Behörighetskrav
</t>
        </r>
        <r>
          <rPr>
            <sz val="9"/>
            <color indexed="81"/>
            <rFont val="Tahoma"/>
            <family val="2"/>
          </rPr>
          <t>Kunskaper motsvarande:
7,5 hp inom vetenskapsteori och metod</t>
        </r>
      </text>
    </comment>
    <comment ref="C20" authorId="0" shapeId="0" xr:uid="{00000000-0006-0000-0100-000005000000}">
      <text>
        <r>
          <rPr>
            <b/>
            <sz val="9"/>
            <color indexed="81"/>
            <rFont val="Tahoma"/>
            <family val="2"/>
          </rPr>
          <t xml:space="preserve">Behörighetskrav:
</t>
        </r>
        <r>
          <rPr>
            <sz val="9"/>
            <color indexed="81"/>
            <rFont val="Tahoma"/>
            <family val="2"/>
          </rPr>
          <t xml:space="preserve">
7.5 hp Matematisk statistik
</t>
        </r>
      </text>
    </comment>
    <comment ref="C21" authorId="0" shapeId="0" xr:uid="{00000000-0006-0000-0100-000006000000}">
      <text>
        <r>
          <rPr>
            <b/>
            <sz val="9"/>
            <color indexed="81"/>
            <rFont val="Tahoma"/>
            <family val="2"/>
          </rPr>
          <t xml:space="preserve">Behörighetskrav:
</t>
        </r>
        <r>
          <rPr>
            <sz val="9"/>
            <color indexed="81"/>
            <rFont val="Tahoma"/>
            <family val="2"/>
          </rPr>
          <t xml:space="preserve">Kunskaper motsvarande: 
7,5 hp Skogsbruksvetenskap
</t>
        </r>
      </text>
    </comment>
    <comment ref="C23" authorId="0" shapeId="0" xr:uid="{1E63DC3F-D0C8-4986-83F3-817DF2FC4DCE}">
      <text>
        <r>
          <rPr>
            <b/>
            <sz val="9"/>
            <color indexed="81"/>
            <rFont val="Tahoma"/>
            <charset val="1"/>
          </rPr>
          <t xml:space="preserve">Behörighetskrav
</t>
        </r>
        <r>
          <rPr>
            <sz val="9"/>
            <color indexed="81"/>
            <rFont val="Tahoma"/>
            <family val="2"/>
          </rPr>
          <t xml:space="preserve">
Kunskaper motsvarande: 
30 hp skogsbruksvetenskap samt 
7,5 hp matematiskt statistik.</t>
        </r>
        <r>
          <rPr>
            <sz val="9"/>
            <color indexed="81"/>
            <rFont val="Tahoma"/>
            <charset val="1"/>
          </rPr>
          <t xml:space="preserve">
</t>
        </r>
      </text>
    </comment>
    <comment ref="B24" authorId="0" shapeId="0" xr:uid="{18E6AFB3-FDDC-4838-9E6E-935681AEEE88}">
      <text>
        <r>
          <rPr>
            <b/>
            <sz val="9"/>
            <color indexed="81"/>
            <rFont val="Tahoma"/>
            <family val="2"/>
          </rPr>
          <t xml:space="preserve">Preliminära uppgifter: Kursplanen är ännu ej beslutad. </t>
        </r>
        <r>
          <rPr>
            <sz val="9"/>
            <color indexed="81"/>
            <rFont val="Tahoma"/>
            <family val="2"/>
          </rPr>
          <t xml:space="preserve">
</t>
        </r>
      </text>
    </comment>
    <comment ref="C24" authorId="0" shapeId="0" xr:uid="{00000000-0006-0000-0100-000007000000}">
      <text>
        <r>
          <rPr>
            <b/>
            <sz val="9"/>
            <color indexed="81"/>
            <rFont val="Tahoma"/>
            <family val="2"/>
          </rPr>
          <t xml:space="preserve">Behörighetskrav:
</t>
        </r>
        <r>
          <rPr>
            <sz val="9"/>
            <color indexed="81"/>
            <rFont val="Tahoma"/>
            <family val="2"/>
          </rPr>
          <t xml:space="preserve">
Minst 60 hp på grundnivå inom ämnena skogsbruksvetenskap och/eller biologi inkluderande minst 5hp ekologi samt 2hp botanik
</t>
        </r>
      </text>
    </comment>
    <comment ref="O24" authorId="0" shapeId="0" xr:uid="{A194B6B6-AE80-43E2-892D-F9FFDA657C74}">
      <text>
        <r>
          <rPr>
            <b/>
            <sz val="9"/>
            <color indexed="81"/>
            <rFont val="Tahoma"/>
            <charset val="1"/>
          </rPr>
          <t>Preliminära uppgifter. Kursplanen är ännu ej fastställd.</t>
        </r>
        <r>
          <rPr>
            <sz val="9"/>
            <color indexed="81"/>
            <rFont val="Tahoma"/>
            <charset val="1"/>
          </rPr>
          <t xml:space="preserve">
</t>
        </r>
      </text>
    </comment>
    <comment ref="C26" authorId="0" shapeId="0" xr:uid="{00000000-0006-0000-0100-000008000000}">
      <text>
        <r>
          <rPr>
            <b/>
            <sz val="9"/>
            <color indexed="81"/>
            <rFont val="Tahoma"/>
            <family val="2"/>
          </rPr>
          <t xml:space="preserve">Behörighetskrav:
</t>
        </r>
        <r>
          <rPr>
            <sz val="9"/>
            <color indexed="81"/>
            <rFont val="Tahoma"/>
            <family val="2"/>
          </rPr>
          <t xml:space="preserve">
Kunskaper motsvarande 30 hp skogsbruksvetenskap på grundnivå
</t>
        </r>
      </text>
    </comment>
    <comment ref="C27" authorId="0" shapeId="0" xr:uid="{00000000-0006-0000-0100-000009000000}">
      <text>
        <r>
          <rPr>
            <b/>
            <sz val="9"/>
            <color indexed="81"/>
            <rFont val="Tahoma"/>
            <family val="2"/>
          </rPr>
          <t xml:space="preserve">Behörighetskrav:
</t>
        </r>
        <r>
          <rPr>
            <sz val="9"/>
            <color indexed="81"/>
            <rFont val="Tahoma"/>
            <family val="2"/>
          </rPr>
          <t xml:space="preserve">
60 hp skogsbruksvetenskap, varav minst 3,5 hp inom delområde arbetsprocesser.
</t>
        </r>
      </text>
    </comment>
    <comment ref="C28" authorId="0" shapeId="0" xr:uid="{5220F17C-D47C-4A4F-A03A-E6316DD2BB20}">
      <text>
        <r>
          <rPr>
            <b/>
            <sz val="9"/>
            <color indexed="81"/>
            <rFont val="Tahoma"/>
            <family val="2"/>
          </rPr>
          <t xml:space="preserve">Behörighetskrav:
</t>
        </r>
        <r>
          <rPr>
            <sz val="9"/>
            <color indexed="81"/>
            <rFont val="Tahoma"/>
            <family val="2"/>
          </rPr>
          <t xml:space="preserve">
Kunskaper motsvarande 60 hp skogsbruksvetenskap varav minst 15 hp inom skoglig planering. Grundläggande kunskaper i det skogliga beslutsstödssystemet Heureka.
</t>
        </r>
      </text>
    </comment>
    <comment ref="C29" authorId="0" shapeId="0" xr:uid="{82545065-A224-478E-BBB4-37D8DDE47FAD}">
      <text>
        <r>
          <rPr>
            <b/>
            <sz val="9"/>
            <color indexed="81"/>
            <rFont val="Tahoma"/>
            <family val="2"/>
          </rPr>
          <t xml:space="preserve">Behörighetskrav:
</t>
        </r>
        <r>
          <rPr>
            <sz val="9"/>
            <color indexed="81"/>
            <rFont val="Tahoma"/>
            <family val="2"/>
          </rPr>
          <t xml:space="preserve">
7,5 hp företagsekonomi
</t>
        </r>
      </text>
    </comment>
    <comment ref="C30" authorId="0" shapeId="0" xr:uid="{00000000-0006-0000-0100-00000D000000}">
      <text>
        <r>
          <rPr>
            <b/>
            <sz val="9"/>
            <color indexed="81"/>
            <rFont val="Tahoma"/>
            <family val="2"/>
          </rPr>
          <t xml:space="preserve">Behörighetskrav:
</t>
        </r>
        <r>
          <rPr>
            <sz val="9"/>
            <color indexed="81"/>
            <rFont val="Tahoma"/>
            <family val="2"/>
          </rPr>
          <t xml:space="preserve">
45 hp skogsbruksvetenskap samt 7,5 hp företagsekonomi
</t>
        </r>
      </text>
    </comment>
    <comment ref="C31" authorId="0" shapeId="0" xr:uid="{E5C690AF-5BA6-47E1-95DA-5A5C3513F745}">
      <text>
        <r>
          <rPr>
            <b/>
            <sz val="9"/>
            <color indexed="81"/>
            <rFont val="Tahoma"/>
            <family val="2"/>
          </rPr>
          <t xml:space="preserve">Behörighetskrav:
</t>
        </r>
        <r>
          <rPr>
            <sz val="9"/>
            <color indexed="81"/>
            <rFont val="Tahoma"/>
            <family val="2"/>
          </rPr>
          <t>7,5 hp företagsekonomi eller nationalekonomi samt engelska 6.</t>
        </r>
      </text>
    </comment>
    <comment ref="C32" authorId="0" shapeId="0" xr:uid="{00000000-0006-0000-0100-00000F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34" authorId="0" shapeId="0" xr:uid="{00000000-0006-0000-0100-000011000000}">
      <text>
        <r>
          <rPr>
            <b/>
            <sz val="9"/>
            <color indexed="81"/>
            <rFont val="Tahoma"/>
            <family val="2"/>
          </rPr>
          <t xml:space="preserve">Behörighetskrav:
</t>
        </r>
        <r>
          <rPr>
            <sz val="9"/>
            <color indexed="81"/>
            <rFont val="Tahoma"/>
            <family val="2"/>
          </rPr>
          <t xml:space="preserve">
15 hp biologi
</t>
        </r>
      </text>
    </comment>
    <comment ref="C35" authorId="0" shapeId="0" xr:uid="{00000000-0006-0000-0100-000012000000}">
      <text>
        <r>
          <rPr>
            <b/>
            <sz val="9"/>
            <color indexed="81"/>
            <rFont val="Tahoma"/>
            <family val="2"/>
          </rPr>
          <t xml:space="preserve">Behörighetskrav:
</t>
        </r>
        <r>
          <rPr>
            <sz val="9"/>
            <color indexed="81"/>
            <rFont val="Tahoma"/>
            <family val="2"/>
          </rPr>
          <t xml:space="preserve">Kunskaper motsvarande 60 hp på grundnivå varav 30 hp biologi av vilket 7,5 hp inom ekologi.
</t>
        </r>
      </text>
    </comment>
    <comment ref="C37" authorId="0" shapeId="0" xr:uid="{00000000-0006-0000-0100-000014000000}">
      <text>
        <r>
          <rPr>
            <b/>
            <sz val="9"/>
            <color indexed="81"/>
            <rFont val="Tahoma"/>
            <family val="2"/>
          </rPr>
          <t xml:space="preserve">Behörighetskrav:
</t>
        </r>
        <r>
          <rPr>
            <sz val="9"/>
            <color indexed="81"/>
            <rFont val="Tahoma"/>
            <family val="2"/>
          </rPr>
          <t xml:space="preserve">
Kunskaper motsvarande 60 hp på grundnivå varav 40 hp biologi, 15 hp kemi och 7,5 hp inom markvetenskap.
</t>
        </r>
      </text>
    </comment>
    <comment ref="C38" authorId="0" shapeId="0" xr:uid="{00000000-0006-0000-0100-000013000000}">
      <text>
        <r>
          <rPr>
            <b/>
            <sz val="9"/>
            <color indexed="81"/>
            <rFont val="Tahoma"/>
            <family val="2"/>
          </rPr>
          <t xml:space="preserve">Behörighetskrav:
</t>
        </r>
        <r>
          <rPr>
            <sz val="9"/>
            <color indexed="81"/>
            <rFont val="Tahoma"/>
            <family val="2"/>
          </rPr>
          <t xml:space="preserve">
Kunskaper motsvarande 60 hp biologi alternativt 30 hp biologi och 30 hp skogsbruksvetenskap.
</t>
        </r>
      </text>
    </comment>
    <comment ref="C39" authorId="0" shapeId="0" xr:uid="{00000000-0006-0000-0100-000016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41" authorId="0" shapeId="0" xr:uid="{0B08109F-6A15-40D2-98B9-44C8FD64594F}">
      <text>
        <r>
          <rPr>
            <b/>
            <sz val="9"/>
            <color indexed="81"/>
            <rFont val="Tahoma"/>
            <family val="2"/>
          </rPr>
          <t xml:space="preserve">Behörighetskrav:
</t>
        </r>
        <r>
          <rPr>
            <sz val="9"/>
            <color indexed="81"/>
            <rFont val="Tahoma"/>
            <family val="2"/>
          </rPr>
          <t>7,5 hp företagsekonomi eller nationalekonomi samt engelska 6.</t>
        </r>
      </text>
    </comment>
  </commentList>
</comments>
</file>

<file path=xl/sharedStrings.xml><?xml version="1.0" encoding="utf-8"?>
<sst xmlns="http://schemas.openxmlformats.org/spreadsheetml/2006/main" count="358" uniqueCount="163">
  <si>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</si>
  <si>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</si>
  <si>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</si>
  <si>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</si>
  <si>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</si>
  <si>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</si>
  <si>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</si>
  <si>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</si>
  <si>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</si>
  <si>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</si>
  <si>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</si>
  <si>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</si>
  <si>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</si>
  <si>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</si>
  <si>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</si>
  <si>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</si>
  <si>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</si>
  <si>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</si>
  <si>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</si>
  <si>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</si>
  <si>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</si>
  <si>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</si>
  <si>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</si>
  <si>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</si>
  <si>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</si>
  <si>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</si>
  <si>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</si>
  <si>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</si>
  <si>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</si>
  <si>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</si>
  <si>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</si>
  <si>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</si>
  <si>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</si>
  <si>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</si>
  <si>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</si>
  <si>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</si>
  <si>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</si>
  <si>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</si>
  <si>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</si>
  <si>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</si>
  <si>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</si>
  <si>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</si>
  <si>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</si>
  <si>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</si>
  <si>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</si>
  <si>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</si>
  <si>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</si>
  <si>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</si>
  <si>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</si>
  <si>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</si>
  <si>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</si>
  <si>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</si>
  <si>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 xml:space="preserve">Bara i ett av de fyra ämnena behöver kravet om 30 hp vara uppfyllt.  </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</si>
  <si>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</si>
  <si>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</si>
  <si>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</si>
  <si>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</si>
  <si>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</si>
  <si>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</si>
  <si>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</si>
  <si>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</si>
  <si>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</si>
  <si>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</si>
  <si>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</si>
  <si>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Vetenskapsteori och metod</t>
  </si>
  <si>
    <t>Praktiskt skogsbruk</t>
  </si>
  <si>
    <t>Skoglig ekologi och botanik</t>
  </si>
  <si>
    <t>Norra Sveriges skogar och landskap</t>
  </si>
  <si>
    <t>Matematisk statistik med skogliga tillämpningar</t>
  </si>
  <si>
    <t>Skogsskötsel och naturvårdsbiologi</t>
  </si>
  <si>
    <t>GIS och skoglig fjärranalys</t>
  </si>
  <si>
    <t>Skogsekonomi</t>
  </si>
  <si>
    <t xml:space="preserve">Skogens biomaterial </t>
  </si>
  <si>
    <t>Styrning av skogliga arbetsprocesser</t>
  </si>
  <si>
    <t>Ekologisk zoologi och entomologi</t>
  </si>
  <si>
    <t>Södra Sveriges skogar och landskap</t>
  </si>
  <si>
    <t>Marknadsinriktad virkesförsörning</t>
  </si>
  <si>
    <t>Ledning av organisationer, projekt och processer</t>
  </si>
  <si>
    <t>År 1 gemensamma</t>
  </si>
  <si>
    <t>År 2 gemensamma</t>
  </si>
  <si>
    <t>Skogsbruksvetenskap grundnivå varav</t>
  </si>
  <si>
    <t>nivå G2F</t>
  </si>
  <si>
    <t>Biologi grundnivå varav</t>
  </si>
  <si>
    <t>MV0223</t>
  </si>
  <si>
    <t>BI1382</t>
  </si>
  <si>
    <t>SV0008</t>
  </si>
  <si>
    <t>SV0012</t>
  </si>
  <si>
    <t>FÖ0479</t>
  </si>
  <si>
    <t>SV0010</t>
  </si>
  <si>
    <t>SV0011</t>
  </si>
  <si>
    <t>BI1415</t>
  </si>
  <si>
    <t>Totalt antal avklarade poäng</t>
  </si>
  <si>
    <t>Totalt antal poäng varav</t>
  </si>
  <si>
    <t>Total antal poäng varav</t>
  </si>
  <si>
    <t>Masterarbete för jägmästarexamen</t>
  </si>
  <si>
    <t>Poäng i valt huvudområde på avancerad nivå</t>
  </si>
  <si>
    <t>Kurser på avancerad nivå</t>
  </si>
  <si>
    <r>
      <t xml:space="preserve"> Kurser som ska ingå i Jägmästarexamen - </t>
    </r>
    <r>
      <rPr>
        <b/>
        <i/>
        <sz val="24"/>
        <color rgb="FFFF0000"/>
        <rFont val="Calibri"/>
        <family val="2"/>
        <scheme val="minor"/>
      </rPr>
      <t>ATT FYLLA I SJÄLV</t>
    </r>
  </si>
  <si>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</si>
  <si>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</si>
  <si>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Avklarad (sätt x)</t>
  </si>
  <si>
    <t>Arbets-processer</t>
  </si>
  <si>
    <t xml:space="preserve">Har man inte läst något av kandidatprogrammen kan man fylla i sina kurser i  denna tabell.  All information man behöver hittar man i kursplanerna för respektive kurs. </t>
  </si>
  <si>
    <t>FÖ0483</t>
  </si>
  <si>
    <t>Ekonomisk analys av skogliga problem</t>
  </si>
  <si>
    <t>SV0025</t>
  </si>
  <si>
    <t>Planering och analys av skogens ekosystemtjänster</t>
  </si>
  <si>
    <t>SV0021</t>
  </si>
  <si>
    <t>FÖ0482</t>
  </si>
  <si>
    <t>EX1015</t>
  </si>
  <si>
    <t>Självständigt arbete i skogsbruksvetenskap</t>
  </si>
  <si>
    <t>Skogsekologi och naturvård</t>
  </si>
  <si>
    <t xml:space="preserve">Ekologiska störningar i skogar - skötselutmaningar i ett förändrat klimat </t>
  </si>
  <si>
    <t>MV0227</t>
  </si>
  <si>
    <t>Mark, vatten och meteorologiska processer i skogsekosystem</t>
  </si>
  <si>
    <t>Självständigt arbete i Biologi</t>
  </si>
  <si>
    <t>EX1014</t>
  </si>
  <si>
    <t>Behörig till masterprogram</t>
  </si>
  <si>
    <t>Program</t>
  </si>
  <si>
    <t>Huvudområde</t>
  </si>
  <si>
    <t>Forest Ecology and Sustainable Management</t>
  </si>
  <si>
    <t>Euroforester</t>
  </si>
  <si>
    <t>Forest Bioeconomy</t>
  </si>
  <si>
    <t>Industrial Wood Supply Management</t>
  </si>
  <si>
    <r>
      <t>4.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</si>
  <si>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t>Fördjupningsnivå G2F</t>
  </si>
  <si>
    <t>Conservation and Management of Fish and Wildlife</t>
  </si>
  <si>
    <t>Forest and Business Management</t>
  </si>
  <si>
    <t>BI1460</t>
  </si>
  <si>
    <t>Länk till programsidan</t>
  </si>
  <si>
    <t>Poäng i Skogs-teknologi</t>
  </si>
  <si>
    <t>Poäng i Virkeslära</t>
  </si>
  <si>
    <t>Skogsbruks-vetenskap</t>
  </si>
  <si>
    <t>Används ej</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</si>
  <si>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</si>
  <si>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t xml:space="preserve">2. Ange med ett X </t>
    </r>
    <r>
      <rPr>
        <sz val="12"/>
        <color theme="1"/>
        <rFont val="Calibri"/>
        <family val="2"/>
        <scheme val="minor"/>
      </rPr>
      <t xml:space="preserve">i kolumn N vilka kurser du har läst/tänkt läsa. </t>
    </r>
  </si>
  <si>
    <r>
      <rPr>
        <b/>
        <sz val="12"/>
        <color theme="1"/>
        <rFont val="Calibri"/>
        <family val="2"/>
        <scheme val="minor"/>
      </rPr>
      <t xml:space="preserve">3. Om kursen har två  huvudområden, välj då vilket huvudområde i </t>
    </r>
    <r>
      <rPr>
        <sz val="12"/>
        <color theme="1"/>
        <rFont val="Calibri"/>
        <family val="2"/>
        <scheme val="minor"/>
      </rPr>
      <t>kolum O kursen ska räknas som.</t>
    </r>
  </si>
  <si>
    <t xml:space="preserve">OBS! Vi arbetar löpande med  kvalitetssäkring och utveckling av verktyget, se därför till att alltid arbeta i den
senaste versionen som finns på programsidan på studentwebben! </t>
  </si>
  <si>
    <t>Kraven behöver endast vara uppfyllda inom ett huvudområde</t>
  </si>
  <si>
    <t>SV0071</t>
  </si>
  <si>
    <t>SV0072</t>
  </si>
  <si>
    <t>BI1468</t>
  </si>
  <si>
    <t>Trädbiologi och vedbildning</t>
  </si>
  <si>
    <t xml:space="preserve">SV0080 </t>
  </si>
  <si>
    <t xml:space="preserve">Skogsekosystemets kemi </t>
  </si>
  <si>
    <t>SV0073</t>
  </si>
  <si>
    <t>MS0031</t>
  </si>
  <si>
    <t>BI1477</t>
  </si>
  <si>
    <t>SV0068</t>
  </si>
  <si>
    <t>Skogspolicy i Sverige</t>
  </si>
  <si>
    <t>KE0080</t>
  </si>
  <si>
    <t>Vedens och biomassans kemi</t>
  </si>
  <si>
    <t>SV0088</t>
  </si>
  <si>
    <t>SV00XX</t>
  </si>
  <si>
    <t>BI00XX</t>
  </si>
  <si>
    <t>Skogsekologi och naturvård II</t>
  </si>
  <si>
    <t>Planeringsverktyg för Skogsvetarprogrammet</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</si>
  <si>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</si>
  <si>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</si>
  <si>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5.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</si>
  <si>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Så använder du verktyget - steg för steg</t>
  </si>
  <si>
    <r>
      <t xml:space="preserve">År 2 inriktning skogsbruksvetenskap </t>
    </r>
    <r>
      <rPr>
        <b/>
        <sz val="11"/>
        <color rgb="FFFF0000"/>
        <rFont val="Calibri"/>
        <family val="2"/>
        <scheme val="minor"/>
      </rPr>
      <t>(Preliminära kurser, ramschema för läsåret 27/28 är  ännu ej fastställt</t>
    </r>
    <r>
      <rPr>
        <b/>
        <sz val="11"/>
        <color theme="1"/>
        <rFont val="Calibri"/>
        <family val="2"/>
        <scheme val="minor"/>
      </rPr>
      <t>)</t>
    </r>
  </si>
  <si>
    <r>
      <t>År 2 inriktning biologi (</t>
    </r>
    <r>
      <rPr>
        <b/>
        <sz val="11"/>
        <color rgb="FFFF0000"/>
        <rFont val="Calibri"/>
        <family val="2"/>
        <scheme val="minor"/>
      </rPr>
      <t>Preliminära kurser, ramschema för läsåret 27/28 är  ännu ej fastställt)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</si>
</sst>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i/>
      <sz val="24"/>
      <color rgb="FFFF0000"/>
      <name val="Calibri"/>
      <family val="2"/>
      <scheme val="minor"/>
    </font>
    <font>
      <b/>
      <sz val="11"/>
      <color rgb="FFFF0000"/>
      <name val="Calibri"/>
      <family val="2"/>
      <scheme val="minor"/>
    </font>
    <font>
      <b/>
      <sz val="24"/>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sz val="11"/>
      <color rgb="FFC00000"/>
      <name val="Calibri"/>
      <family val="2"/>
      <scheme val="minor"/>
    </font>
    <font>
      <sz val="11"/>
      <color rgb="FFC00000"/>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390">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3" fillId="6" borderId="35" xfId="0" applyFont="1" applyFill="1" applyBorder="1" applyAlignment="1" applyProtection="1">
      <alignment horizontal="center"/>
      <protection locked="0"/>
    </xf>
    <xf numFmtId="0" fontId="0" fillId="6" borderId="39" xfId="0" applyFill="1" applyBorder="1" applyProtection="1">
      <protection locked="0"/>
    </xf>
    <xf numFmtId="0" fontId="0" fillId="3" borderId="43" xfId="0" applyFill="1" applyBorder="1" applyProtection="1">
      <protection locked="0"/>
    </xf>
    <xf numFmtId="0" fontId="3" fillId="8" borderId="33" xfId="0" applyFont="1" applyFill="1" applyBorder="1" applyProtection="1">
      <protection locked="0"/>
    </xf>
    <xf numFmtId="0" fontId="0" fillId="8" borderId="27"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 fillId="9" borderId="18" xfId="0" applyFont="1" applyFill="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4"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3" fillId="6" borderId="35" xfId="0" applyFont="1" applyFill="1" applyBorder="1" applyAlignment="1">
      <alignment horizontal="center"/>
    </xf>
    <xf numFmtId="0" fontId="0" fillId="3" borderId="43"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4" fillId="3" borderId="0" xfId="0" applyFont="1" applyFill="1"/>
    <xf numFmtId="0" fontId="13" fillId="5" borderId="11" xfId="0" applyFont="1" applyFill="1" applyBorder="1" applyAlignment="1">
      <alignment horizontal="center" vertical="center"/>
    </xf>
    <xf numFmtId="0" fontId="27" fillId="5" borderId="0" xfId="0" applyFont="1" applyFill="1"/>
    <xf numFmtId="0" fontId="0" fillId="5" borderId="0" xfId="0" applyFill="1"/>
    <xf numFmtId="0" fontId="0" fillId="3" borderId="31" xfId="0" applyFill="1" applyBorder="1"/>
    <xf numFmtId="0" fontId="0" fillId="3" borderId="32" xfId="0" applyFill="1" applyBorder="1"/>
    <xf numFmtId="0" fontId="15" fillId="3" borderId="22" xfId="0" applyFont="1" applyFill="1" applyBorder="1"/>
    <xf numFmtId="0" fontId="15" fillId="3" borderId="0" xfId="0" applyFont="1" applyFill="1" applyAlignment="1">
      <alignment horizontal="left" vertical="top" wrapText="1"/>
    </xf>
    <xf numFmtId="0" fontId="15" fillId="3" borderId="22" xfId="0" applyFont="1" applyFill="1" applyBorder="1" applyAlignment="1">
      <alignment horizontal="left" vertical="top" wrapText="1"/>
    </xf>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164" fontId="13" fillId="5" borderId="8" xfId="0" applyNumberFormat="1" applyFont="1" applyFill="1" applyBorder="1" applyAlignment="1">
      <alignment horizontal="center" vertical="center"/>
    </xf>
    <xf numFmtId="0" fontId="2" fillId="9" borderId="1" xfId="0" applyFont="1" applyFill="1" applyBorder="1" applyAlignment="1" applyProtection="1">
      <alignment horizontal="center"/>
      <protection locked="0"/>
    </xf>
    <xf numFmtId="0" fontId="1" fillId="9" borderId="27" xfId="0" applyFont="1" applyFill="1" applyBorder="1" applyAlignment="1" applyProtection="1">
      <alignment horizontal="center" wrapText="1"/>
      <protection locked="0"/>
    </xf>
    <xf numFmtId="0" fontId="1" fillId="9" borderId="1" xfId="0" applyFont="1" applyFill="1" applyBorder="1" applyAlignment="1" applyProtection="1">
      <alignment horizontal="center" wrapText="1"/>
      <protection locked="0"/>
    </xf>
    <xf numFmtId="0" fontId="2" fillId="9" borderId="1" xfId="0" applyFont="1" applyFill="1" applyBorder="1" applyAlignment="1" applyProtection="1">
      <alignment horizontal="center" wrapText="1"/>
      <protection locked="0"/>
    </xf>
    <xf numFmtId="0" fontId="1" fillId="9" borderId="1" xfId="0" applyFont="1" applyFill="1" applyBorder="1" applyProtection="1">
      <protection locked="0"/>
    </xf>
    <xf numFmtId="0" fontId="4" fillId="6" borderId="18" xfId="0" applyFont="1" applyFill="1" applyBorder="1" applyAlignment="1">
      <alignment horizontal="center"/>
    </xf>
    <xf numFmtId="0" fontId="29" fillId="0" borderId="1" xfId="0" applyFont="1" applyBorder="1" applyAlignment="1">
      <alignment horizontal="center"/>
    </xf>
    <xf numFmtId="0" fontId="3" fillId="0" borderId="2" xfId="0" applyFont="1" applyBorder="1"/>
    <xf numFmtId="0" fontId="0" fillId="0" borderId="2" xfId="0" applyBorder="1"/>
    <xf numFmtId="0" fontId="30" fillId="4" borderId="35" xfId="0" applyFont="1" applyFill="1" applyBorder="1" applyAlignment="1" applyProtection="1">
      <alignment horizontal="center" vertical="center" wrapText="1"/>
      <protection locked="0"/>
    </xf>
    <xf numFmtId="0" fontId="31" fillId="0" borderId="1" xfId="0" applyFont="1" applyBorder="1" applyProtection="1">
      <protection locked="0"/>
    </xf>
    <xf numFmtId="0" fontId="31" fillId="0" borderId="13" xfId="0" applyFont="1" applyBorder="1" applyProtection="1">
      <protection locked="0"/>
    </xf>
    <xf numFmtId="0" fontId="31" fillId="3" borderId="0" xfId="0" applyFont="1" applyFill="1" applyProtection="1">
      <protection locked="0"/>
    </xf>
    <xf numFmtId="0" fontId="31" fillId="0" borderId="0" xfId="0" applyFont="1" applyProtection="1">
      <protection locked="0"/>
    </xf>
    <xf numFmtId="0" fontId="5" fillId="3" borderId="0" xfId="0" applyFont="1" applyFill="1" applyAlignment="1" applyProtection="1">
      <alignment vertical="center" wrapText="1"/>
      <protection locked="0"/>
    </xf>
    <xf numFmtId="0" fontId="33" fillId="10" borderId="1" xfId="0" applyFont="1" applyFill="1" applyBorder="1" applyAlignment="1" applyProtection="1">
      <alignment horizontal="center"/>
      <protection locked="0"/>
    </xf>
    <xf numFmtId="0" fontId="33" fillId="10" borderId="4" xfId="0" applyFont="1" applyFill="1" applyBorder="1" applyAlignment="1" applyProtection="1">
      <alignment horizontal="center"/>
      <protection locked="0"/>
    </xf>
    <xf numFmtId="0" fontId="33" fillId="0" borderId="1" xfId="0" applyFont="1" applyBorder="1" applyAlignment="1" applyProtection="1">
      <alignment horizontal="center"/>
      <protection locked="0"/>
    </xf>
    <xf numFmtId="0" fontId="33" fillId="0" borderId="4" xfId="0" applyFont="1" applyBorder="1" applyAlignment="1" applyProtection="1">
      <alignment horizontal="center"/>
      <protection locked="0"/>
    </xf>
    <xf numFmtId="0" fontId="2" fillId="5" borderId="13" xfId="0" applyFont="1" applyFill="1" applyBorder="1" applyAlignment="1" applyProtection="1">
      <alignment horizontal="center" wrapText="1"/>
      <protection locked="0"/>
    </xf>
    <xf numFmtId="0" fontId="16" fillId="8" borderId="33" xfId="0" applyFont="1" applyFill="1" applyBorder="1" applyAlignment="1" applyProtection="1">
      <alignment vertical="center"/>
      <protection locked="0"/>
    </xf>
    <xf numFmtId="0" fontId="16" fillId="8" borderId="35" xfId="0" applyFont="1" applyFill="1" applyBorder="1" applyAlignment="1" applyProtection="1">
      <alignment vertical="center"/>
      <protection locked="0"/>
    </xf>
    <xf numFmtId="0" fontId="16" fillId="8" borderId="14" xfId="0" applyFont="1" applyFill="1" applyBorder="1" applyAlignment="1" applyProtection="1">
      <alignment vertical="center"/>
      <protection locked="0"/>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22" xfId="0" applyFont="1" applyFill="1" applyBorder="1" applyAlignment="1">
      <alignment horizontal="left" vertical="top" wrapText="1"/>
    </xf>
    <xf numFmtId="0" fontId="28" fillId="3" borderId="0" xfId="1" applyFill="1" applyBorder="1" applyAlignment="1">
      <alignment horizontal="left" vertical="top" wrapText="1"/>
    </xf>
    <xf numFmtId="0" fontId="28" fillId="3" borderId="22" xfId="1" applyFill="1" applyBorder="1" applyAlignment="1">
      <alignment horizontal="left" vertical="top" wrapText="1"/>
    </xf>
    <xf numFmtId="0" fontId="28" fillId="3" borderId="18" xfId="1" applyFill="1" applyBorder="1" applyAlignment="1">
      <alignment horizontal="left" vertical="top" wrapText="1"/>
    </xf>
    <xf numFmtId="0" fontId="28" fillId="3" borderId="23" xfId="1" applyFill="1" applyBorder="1" applyAlignment="1">
      <alignment horizontal="left" vertical="top" wrapText="1"/>
    </xf>
    <xf numFmtId="0" fontId="13" fillId="3" borderId="22" xfId="0" applyFont="1" applyFill="1" applyBorder="1" applyAlignment="1">
      <alignment horizontal="left" vertical="top" wrapText="1"/>
    </xf>
    <xf numFmtId="0" fontId="10" fillId="3" borderId="0" xfId="0" applyFont="1" applyFill="1" applyAlignment="1" applyProtection="1">
      <alignment horizontal="center" vertical="center"/>
      <protection locked="0"/>
    </xf>
    <xf numFmtId="0" fontId="10"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pplyProtection="1">
      <alignment horizontal="center"/>
      <protection locked="0"/>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4" fillId="3" borderId="0" xfId="0" applyFont="1" applyFill="1" applyAlignment="1" applyProtection="1">
      <alignment horizontal="center" vertical="center" wrapText="1"/>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2" fillId="5" borderId="0" xfId="0" applyFont="1" applyFill="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2"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2" fillId="5" borderId="13"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8" borderId="8" xfId="0" applyFont="1" applyFill="1" applyBorder="1" applyAlignment="1">
      <alignment horizontal="center" wrapText="1"/>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wrapText="1"/>
      <protection locked="0"/>
    </xf>
    <xf numFmtId="0" fontId="1" fillId="5" borderId="37" xfId="0" applyFont="1" applyFill="1" applyBorder="1" applyAlignment="1" applyProtection="1">
      <alignment horizont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32" fillId="10" borderId="34" xfId="0" applyFont="1" applyFill="1" applyBorder="1" applyAlignment="1" applyProtection="1">
      <alignment horizontal="center" vertical="center" wrapText="1"/>
      <protection locked="0"/>
    </xf>
    <xf numFmtId="0" fontId="32" fillId="10" borderId="17" xfId="0" applyFont="1" applyFill="1" applyBorder="1" applyAlignment="1" applyProtection="1">
      <alignment horizontal="center" vertical="center" wrapText="1"/>
      <protection locked="0"/>
    </xf>
    <xf numFmtId="0" fontId="32" fillId="10" borderId="32" xfId="0" applyFont="1" applyFill="1" applyBorder="1" applyAlignment="1" applyProtection="1">
      <alignment horizontal="center" vertical="center" wrapText="1"/>
      <protection locked="0"/>
    </xf>
    <xf numFmtId="0" fontId="32" fillId="10" borderId="18"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wrapText="1"/>
      <protection locked="0"/>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6"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5"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3" fillId="0" borderId="24" xfId="0" applyFont="1" applyBorder="1"/>
    <xf numFmtId="0" fontId="0" fillId="3" borderId="1" xfId="0" applyFill="1" applyBorder="1" applyProtection="1">
      <protection locked="0"/>
    </xf>
    <xf numFmtId="0" fontId="1" fillId="8" borderId="14" xfId="0" applyFont="1" applyFill="1" applyBorder="1" applyAlignment="1">
      <alignment horizontal="center"/>
    </xf>
    <xf numFmtId="0" fontId="1" fillId="8" borderId="38" xfId="0" applyFont="1" applyFill="1" applyBorder="1" applyAlignment="1">
      <alignment horizontal="center"/>
    </xf>
    <xf numFmtId="0" fontId="1" fillId="8" borderId="35" xfId="0" applyFont="1" applyFill="1" applyBorder="1" applyAlignment="1">
      <alignment horizontal="center"/>
    </xf>
    <xf numFmtId="0" fontId="1" fillId="6" borderId="35" xfId="0" applyFont="1" applyFill="1" applyBorder="1" applyAlignment="1">
      <alignment horizontal="center"/>
    </xf>
    <xf numFmtId="0" fontId="1" fillId="6" borderId="38" xfId="0" applyFont="1" applyFill="1" applyBorder="1" applyAlignment="1">
      <alignment horizontal="center"/>
    </xf>
    <xf numFmtId="0" fontId="27" fillId="5" borderId="0" xfId="0" applyFont="1" applyFill="1" applyAlignment="1">
      <alignment horizontal="center"/>
    </xf>
    <xf numFmtId="0" fontId="4" fillId="3" borderId="3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5" borderId="18" xfId="0" applyFont="1" applyFill="1" applyBorder="1" applyAlignment="1">
      <alignment horizontal="center" vertical="center" wrapText="1"/>
    </xf>
    <xf numFmtId="0" fontId="15" fillId="3" borderId="0" xfId="0" applyFont="1" applyFill="1" applyBorder="1" applyAlignment="1">
      <alignment horizontal="left" vertical="top" wrapText="1"/>
    </xf>
    <xf numFmtId="0" fontId="15" fillId="3" borderId="0" xfId="0" applyFont="1" applyFill="1" applyAlignment="1">
      <alignment horizontal="left" vertical="center" wrapText="1"/>
    </xf>
    <xf numFmtId="0" fontId="15" fillId="3" borderId="22" xfId="0" applyFont="1" applyFill="1" applyBorder="1" applyAlignment="1">
      <alignment horizontal="left" vertical="center" wrapText="1"/>
    </xf>
    <xf numFmtId="0" fontId="29" fillId="3" borderId="12" xfId="0" applyFont="1" applyFill="1" applyBorder="1"/>
    <xf numFmtId="0" fontId="29" fillId="0" borderId="16" xfId="0" applyFont="1" applyBorder="1"/>
    <xf numFmtId="0" fontId="29" fillId="0" borderId="13" xfId="0" applyFont="1" applyBorder="1" applyAlignment="1">
      <alignment horizontal="center"/>
    </xf>
    <xf numFmtId="0" fontId="29" fillId="0" borderId="13" xfId="0" applyFont="1" applyBorder="1" applyAlignment="1">
      <alignment horizontal="center" wrapText="1"/>
    </xf>
    <xf numFmtId="0" fontId="29" fillId="0" borderId="32" xfId="0" applyFont="1" applyBorder="1" applyAlignment="1" applyProtection="1">
      <alignment horizontal="center"/>
      <protection locked="0"/>
    </xf>
    <xf numFmtId="0" fontId="29" fillId="0" borderId="27" xfId="0" applyFont="1" applyBorder="1" applyProtection="1">
      <protection locked="0"/>
    </xf>
  </cellXfs>
  <cellStyles count="2">
    <cellStyle name="Hyperlänk" xfId="1" builtinId="8"/>
    <cellStyle name="Normal" xfId="0" builtinId="0"/>
  </cellStyles>
  <dxfs count="1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udent.slu.se/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
  <sheetViews>
    <sheetView workbookViewId="0">
      <selection activeCell="M3" sqref="M3"/>
    </sheetView>
  </sheetViews>
  <sheetFormatPr defaultColWidth="9.140625" defaultRowHeight="15" x14ac:dyDescent="0.25"/>
  <cols>
    <col min="1" max="1" width="5" style="197" customWidth="1"/>
    <col min="2" max="2" width="3.140625" style="197" customWidth="1"/>
    <col min="3" max="8" width="9.140625" style="197"/>
    <col min="9" max="9" width="19.140625" style="197" customWidth="1"/>
    <col min="10" max="16384" width="9.140625" style="197"/>
  </cols>
  <sheetData>
    <row r="2" spans="2:9" s="196" customFormat="1" ht="26.25" x14ac:dyDescent="0.4">
      <c r="B2" s="376" t="s">
        <v>156</v>
      </c>
      <c r="C2" s="376"/>
      <c r="D2" s="376"/>
      <c r="E2" s="376"/>
      <c r="F2" s="376"/>
      <c r="G2" s="376"/>
      <c r="H2" s="376"/>
      <c r="I2" s="376"/>
    </row>
    <row r="3" spans="2:9" s="196" customFormat="1" ht="85.5" customHeight="1" x14ac:dyDescent="0.4">
      <c r="C3" s="380" t="s">
        <v>157</v>
      </c>
      <c r="D3" s="380"/>
      <c r="E3" s="380"/>
      <c r="F3" s="380"/>
      <c r="G3" s="380"/>
      <c r="H3" s="380"/>
      <c r="I3" s="380"/>
    </row>
    <row r="4" spans="2:9" ht="34.5" customHeight="1" x14ac:dyDescent="0.25">
      <c r="B4" s="377" t="s">
        <v>160</v>
      </c>
      <c r="C4" s="378"/>
      <c r="D4" s="378"/>
      <c r="E4" s="378"/>
      <c r="F4" s="378"/>
      <c r="G4" s="378"/>
      <c r="H4" s="378"/>
      <c r="I4" s="379"/>
    </row>
    <row r="5" spans="2:9" ht="46.5" customHeight="1" x14ac:dyDescent="0.25">
      <c r="B5" s="198"/>
      <c r="C5" s="235" t="s">
        <v>134</v>
      </c>
      <c r="D5" s="236"/>
      <c r="E5" s="236"/>
      <c r="F5" s="236"/>
      <c r="G5" s="236"/>
      <c r="H5" s="236"/>
      <c r="I5" s="237"/>
    </row>
    <row r="6" spans="2:9" ht="102" customHeight="1" x14ac:dyDescent="0.25">
      <c r="B6" s="198"/>
      <c r="C6" s="236" t="s">
        <v>158</v>
      </c>
      <c r="D6" s="236"/>
      <c r="E6" s="236"/>
      <c r="F6" s="236"/>
      <c r="G6" s="236"/>
      <c r="H6" s="236"/>
      <c r="I6" s="237"/>
    </row>
    <row r="7" spans="2:9" ht="0.75" customHeight="1" x14ac:dyDescent="0.25">
      <c r="B7" s="198"/>
      <c r="C7" s="201"/>
      <c r="D7" s="201"/>
      <c r="E7" s="201"/>
      <c r="F7" s="201"/>
      <c r="G7" s="201"/>
      <c r="H7" s="201"/>
      <c r="I7" s="202"/>
    </row>
    <row r="8" spans="2:9" ht="33.75" customHeight="1" x14ac:dyDescent="0.25">
      <c r="B8" s="198"/>
      <c r="C8" s="235" t="s">
        <v>135</v>
      </c>
      <c r="D8" s="235"/>
      <c r="E8" s="235"/>
      <c r="F8" s="235"/>
      <c r="G8" s="235"/>
      <c r="H8" s="235"/>
      <c r="I8" s="242"/>
    </row>
    <row r="9" spans="2:9" ht="36" customHeight="1" x14ac:dyDescent="0.25">
      <c r="B9" s="198"/>
      <c r="C9" s="381" t="s">
        <v>136</v>
      </c>
      <c r="D9" s="381"/>
      <c r="E9" s="381"/>
      <c r="F9" s="381"/>
      <c r="G9" s="381"/>
      <c r="H9" s="381"/>
      <c r="I9" s="381"/>
    </row>
    <row r="10" spans="2:9" ht="15.75" x14ac:dyDescent="0.25">
      <c r="B10" s="198"/>
      <c r="C10" s="106"/>
      <c r="D10" s="106"/>
      <c r="E10" s="106"/>
      <c r="F10" s="106"/>
      <c r="G10" s="106"/>
      <c r="H10" s="106"/>
      <c r="I10" s="200"/>
    </row>
    <row r="11" spans="2:9" ht="68.45" customHeight="1" x14ac:dyDescent="0.25">
      <c r="B11" s="198"/>
      <c r="C11" s="236" t="s">
        <v>124</v>
      </c>
      <c r="D11" s="236"/>
      <c r="E11" s="236"/>
      <c r="F11" s="236"/>
      <c r="G11" s="236"/>
      <c r="H11" s="236"/>
      <c r="I11" s="237"/>
    </row>
    <row r="12" spans="2:9" ht="68.45" customHeight="1" x14ac:dyDescent="0.25">
      <c r="B12" s="198"/>
      <c r="C12" s="382" t="s">
        <v>159</v>
      </c>
      <c r="D12" s="382"/>
      <c r="E12" s="382"/>
      <c r="F12" s="382"/>
      <c r="G12" s="382"/>
      <c r="H12" s="382"/>
      <c r="I12" s="383"/>
    </row>
    <row r="13" spans="2:9" x14ac:dyDescent="0.25">
      <c r="B13" s="198"/>
      <c r="C13" s="238" t="s">
        <v>129</v>
      </c>
      <c r="D13" s="238"/>
      <c r="E13" s="238"/>
      <c r="F13" s="238"/>
      <c r="G13" s="238"/>
      <c r="H13" s="238"/>
      <c r="I13" s="239"/>
    </row>
    <row r="14" spans="2:9" x14ac:dyDescent="0.25">
      <c r="B14" s="199"/>
      <c r="C14" s="240"/>
      <c r="D14" s="240"/>
      <c r="E14" s="240"/>
      <c r="F14" s="240"/>
      <c r="G14" s="240"/>
      <c r="H14" s="240"/>
      <c r="I14" s="241"/>
    </row>
  </sheetData>
  <mergeCells count="10">
    <mergeCell ref="B2:I2"/>
    <mergeCell ref="C5:I5"/>
    <mergeCell ref="C6:I6"/>
    <mergeCell ref="C11:I11"/>
    <mergeCell ref="C13:I14"/>
    <mergeCell ref="C8:I8"/>
    <mergeCell ref="C9:I9"/>
    <mergeCell ref="C3:I3"/>
    <mergeCell ref="B4:I4"/>
    <mergeCell ref="C12:I12"/>
  </mergeCells>
  <hyperlinks>
    <hyperlink ref="C13:I14" r:id="rId1" display="Länkt till programsidan"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tabSelected="1" zoomScale="90" zoomScaleNormal="90" workbookViewId="0">
      <selection activeCell="M14" sqref="M14"/>
    </sheetView>
  </sheetViews>
  <sheetFormatPr defaultColWidth="9.140625" defaultRowHeight="17.25" customHeight="1" x14ac:dyDescent="0.25"/>
  <cols>
    <col min="1" max="1" width="2.5703125" style="4" customWidth="1"/>
    <col min="2" max="2" width="9.140625" style="4"/>
    <col min="3" max="3" width="48.7109375" style="5" customWidth="1"/>
    <col min="4" max="4" width="5.7109375" style="5" customWidth="1"/>
    <col min="5" max="5" width="6.7109375" style="5" customWidth="1"/>
    <col min="6" max="6" width="23.5703125" style="5" customWidth="1"/>
    <col min="7" max="7" width="19.85546875" style="5" customWidth="1"/>
    <col min="8" max="8" width="14.42578125" style="5" customWidth="1"/>
    <col min="9" max="9" width="14.140625" style="5" customWidth="1"/>
    <col min="10" max="10" width="13.7109375" style="5" customWidth="1"/>
    <col min="11" max="11" width="9.5703125" style="219" customWidth="1"/>
    <col min="12" max="12" width="9.7109375" style="219" customWidth="1"/>
    <col min="13" max="14" width="9.85546875" style="5" customWidth="1"/>
    <col min="15" max="15" width="24.140625" style="5" customWidth="1"/>
    <col min="16" max="16" width="3.28515625" style="4" customWidth="1"/>
    <col min="17" max="17" width="28.42578125" style="5" customWidth="1"/>
    <col min="18" max="18" width="18" style="5" customWidth="1"/>
    <col min="19" max="19" width="14.5703125" style="5" customWidth="1"/>
    <col min="20" max="20" width="12.85546875" style="5" customWidth="1"/>
    <col min="21" max="21" width="18" style="5" customWidth="1"/>
    <col min="22" max="22" width="7.7109375" style="5" customWidth="1"/>
    <col min="23" max="23" width="7.140625" style="5" customWidth="1"/>
    <col min="24" max="24" width="14.42578125" style="5" customWidth="1"/>
    <col min="25" max="32" width="9.140625" style="5"/>
    <col min="33" max="52" width="9.140625" style="4"/>
    <col min="53" max="16384" width="9.140625" style="5"/>
  </cols>
  <sheetData>
    <row r="1" spans="2:32" ht="78.75" customHeight="1" thickBot="1" x14ac:dyDescent="0.3">
      <c r="B1" s="281" t="s">
        <v>137</v>
      </c>
      <c r="C1" s="281"/>
      <c r="D1" s="281"/>
      <c r="E1" s="281"/>
      <c r="F1" s="281"/>
      <c r="G1" s="281"/>
      <c r="H1" s="281"/>
      <c r="I1" s="281"/>
      <c r="J1" s="281"/>
      <c r="K1" s="281"/>
      <c r="L1" s="281"/>
      <c r="M1" s="281"/>
      <c r="N1" s="281"/>
      <c r="O1" s="281"/>
      <c r="Q1" s="4"/>
      <c r="R1" s="4"/>
      <c r="S1" s="4"/>
      <c r="T1" s="4"/>
      <c r="U1" s="4"/>
      <c r="V1" s="4"/>
      <c r="W1" s="4"/>
      <c r="X1" s="4"/>
      <c r="Y1" s="4"/>
      <c r="Z1" s="4"/>
      <c r="AA1" s="4"/>
      <c r="AB1" s="4"/>
      <c r="AC1" s="4"/>
      <c r="AD1" s="4"/>
      <c r="AE1" s="4"/>
      <c r="AF1" s="4"/>
    </row>
    <row r="2" spans="2:32" ht="48" customHeight="1" x14ac:dyDescent="0.35">
      <c r="B2" s="282" t="s">
        <v>54</v>
      </c>
      <c r="C2" s="283"/>
      <c r="D2" s="283"/>
      <c r="E2" s="283"/>
      <c r="F2" s="283"/>
      <c r="G2" s="283"/>
      <c r="H2" s="283"/>
      <c r="I2" s="283"/>
      <c r="J2" s="283"/>
      <c r="K2" s="283"/>
      <c r="L2" s="283"/>
      <c r="M2" s="283"/>
      <c r="N2" s="283"/>
      <c r="O2" s="284"/>
      <c r="P2" s="6"/>
      <c r="Q2" s="291" t="s">
        <v>56</v>
      </c>
      <c r="R2" s="292"/>
      <c r="S2" s="292"/>
      <c r="T2" s="292"/>
      <c r="U2" s="293"/>
      <c r="V2" s="6"/>
      <c r="W2" s="6"/>
      <c r="X2" s="6"/>
      <c r="Y2" s="4"/>
      <c r="Z2" s="4"/>
      <c r="AA2" s="4"/>
      <c r="AB2" s="4"/>
      <c r="AC2" s="4"/>
      <c r="AD2" s="4"/>
      <c r="AE2" s="4"/>
      <c r="AF2" s="4"/>
    </row>
    <row r="3" spans="2:32" ht="27" customHeight="1" x14ac:dyDescent="0.35">
      <c r="B3" s="285"/>
      <c r="C3" s="286"/>
      <c r="D3" s="286"/>
      <c r="E3" s="286"/>
      <c r="F3" s="286"/>
      <c r="G3" s="286"/>
      <c r="H3" s="286"/>
      <c r="I3" s="286"/>
      <c r="J3" s="286"/>
      <c r="K3" s="286"/>
      <c r="L3" s="286"/>
      <c r="M3" s="286"/>
      <c r="N3" s="286"/>
      <c r="O3" s="287"/>
      <c r="Q3" s="294" t="s">
        <v>57</v>
      </c>
      <c r="R3" s="295"/>
      <c r="S3" s="295"/>
      <c r="T3" s="295"/>
      <c r="U3" s="296" t="s">
        <v>48</v>
      </c>
      <c r="V3" s="4"/>
      <c r="W3" s="4"/>
      <c r="X3" s="297" t="s">
        <v>138</v>
      </c>
      <c r="Y3" s="298"/>
      <c r="Z3" s="299"/>
      <c r="AA3" s="4"/>
      <c r="AB3" s="4"/>
      <c r="AC3" s="4"/>
      <c r="AD3" s="4"/>
      <c r="AE3" s="4"/>
      <c r="AF3" s="4"/>
    </row>
    <row r="4" spans="2:32" ht="21" customHeight="1" x14ac:dyDescent="0.3">
      <c r="B4" s="288"/>
      <c r="C4" s="289"/>
      <c r="D4" s="289"/>
      <c r="E4" s="289"/>
      <c r="F4" s="289"/>
      <c r="G4" s="289"/>
      <c r="H4" s="289"/>
      <c r="I4" s="289"/>
      <c r="J4" s="289"/>
      <c r="K4" s="286"/>
      <c r="L4" s="286"/>
      <c r="M4" s="289"/>
      <c r="N4" s="289"/>
      <c r="O4" s="290"/>
      <c r="Q4" s="82" t="s">
        <v>38</v>
      </c>
      <c r="R4" s="83"/>
      <c r="S4" s="84" t="s">
        <v>1</v>
      </c>
      <c r="T4" s="84" t="s">
        <v>14</v>
      </c>
      <c r="U4" s="296"/>
      <c r="V4" s="4"/>
      <c r="W4" s="4"/>
      <c r="X4" s="300"/>
      <c r="Y4" s="301"/>
      <c r="Z4" s="302"/>
      <c r="AA4" s="4"/>
      <c r="AB4" s="4"/>
      <c r="AC4" s="4"/>
      <c r="AD4" s="4"/>
      <c r="AE4" s="4"/>
      <c r="AF4" s="4"/>
    </row>
    <row r="5" spans="2:32" ht="39" customHeight="1" x14ac:dyDescent="0.25">
      <c r="B5" s="7"/>
      <c r="C5" s="8"/>
      <c r="D5" s="8"/>
      <c r="E5" s="8"/>
      <c r="F5" s="306" t="s">
        <v>36</v>
      </c>
      <c r="G5" s="307" t="s">
        <v>37</v>
      </c>
      <c r="H5" s="308" t="s">
        <v>45</v>
      </c>
      <c r="I5" s="309"/>
      <c r="J5" s="310"/>
      <c r="K5" s="261" t="s">
        <v>130</v>
      </c>
      <c r="L5" s="261" t="s">
        <v>131</v>
      </c>
      <c r="M5" s="311" t="s">
        <v>46</v>
      </c>
      <c r="N5" s="311" t="s">
        <v>61</v>
      </c>
      <c r="O5" s="312" t="s">
        <v>16</v>
      </c>
      <c r="Q5" s="85" t="s">
        <v>92</v>
      </c>
      <c r="R5" s="86"/>
      <c r="S5" s="87">
        <f>SUMIFS(D8:D48,N8:N48,"x")</f>
        <v>0</v>
      </c>
      <c r="T5" s="87">
        <v>180</v>
      </c>
      <c r="U5" s="88">
        <f>IF((T5-S5)&lt;0,0,SUM(T5-S5))</f>
        <v>180</v>
      </c>
      <c r="V5" s="9"/>
      <c r="W5" s="9"/>
      <c r="X5" s="300"/>
      <c r="Y5" s="301"/>
      <c r="Z5" s="302"/>
      <c r="AA5" s="4"/>
      <c r="AB5" s="4"/>
      <c r="AC5" s="4"/>
      <c r="AD5" s="4"/>
      <c r="AE5" s="4"/>
      <c r="AF5" s="4"/>
    </row>
    <row r="6" spans="2:32" ht="43.5" customHeight="1" x14ac:dyDescent="0.25">
      <c r="B6" s="10" t="s">
        <v>43</v>
      </c>
      <c r="C6" s="11" t="s">
        <v>0</v>
      </c>
      <c r="D6" s="11" t="s">
        <v>4</v>
      </c>
      <c r="E6" s="11" t="s">
        <v>15</v>
      </c>
      <c r="F6" s="256"/>
      <c r="G6" s="258"/>
      <c r="H6" s="225" t="s">
        <v>44</v>
      </c>
      <c r="I6" s="225" t="s">
        <v>7</v>
      </c>
      <c r="J6" s="225" t="s">
        <v>101</v>
      </c>
      <c r="K6" s="262"/>
      <c r="L6" s="262"/>
      <c r="M6" s="311"/>
      <c r="N6" s="311"/>
      <c r="O6" s="312"/>
      <c r="Q6" s="89" t="s">
        <v>80</v>
      </c>
      <c r="R6" s="86"/>
      <c r="S6" s="90">
        <f>SUMIFS(D8:D48,O8:O48,"Skogsbruksvetenskap",E8:E48,"G1N",N8:N48,"x")+SUMIFS(D8:D48,O8:O48,"Skogsbruksvetenskap",E8:E48,"G1F",N8:N48,"x")+SUMIFS(D8:D48,O8:O48,"Skogsbruksvetenskap",E8:E48,"G2F",N8:N48,"X")</f>
        <v>0</v>
      </c>
      <c r="T6" s="90">
        <v>75</v>
      </c>
      <c r="U6" s="88">
        <f t="shared" ref="U6" si="0">IF((T6-S6)&lt;0,0,SUM(T6-S6))</f>
        <v>75</v>
      </c>
      <c r="V6" s="9"/>
      <c r="W6" s="9"/>
      <c r="X6" s="300"/>
      <c r="Y6" s="301"/>
      <c r="Z6" s="302"/>
      <c r="AA6" s="4"/>
      <c r="AB6" s="4"/>
      <c r="AC6" s="4"/>
      <c r="AD6" s="4"/>
      <c r="AE6" s="4"/>
      <c r="AF6" s="4"/>
    </row>
    <row r="7" spans="2:32" ht="21.75" customHeight="1" x14ac:dyDescent="0.25">
      <c r="B7" s="12"/>
      <c r="C7" s="13" t="s">
        <v>78</v>
      </c>
      <c r="D7" s="13"/>
      <c r="E7" s="13"/>
      <c r="F7" s="14"/>
      <c r="G7" s="14"/>
      <c r="H7" s="14"/>
      <c r="I7" s="15"/>
      <c r="J7" s="16"/>
      <c r="K7" s="215"/>
      <c r="L7" s="215"/>
      <c r="M7" s="16"/>
      <c r="N7" s="16"/>
      <c r="O7" s="17"/>
      <c r="Q7" s="89" t="s">
        <v>81</v>
      </c>
      <c r="R7" s="86"/>
      <c r="S7" s="90">
        <f>SUMIFS(D8:D48,O8:O48,"Skogsbruksvetenskap",E8:E48,"G2F",N8:N48,"x")</f>
        <v>0</v>
      </c>
      <c r="T7" s="90">
        <v>15</v>
      </c>
      <c r="U7" s="88">
        <f>IF((T7-S7)&lt;0,0,SUM(T7-S7))</f>
        <v>15</v>
      </c>
      <c r="V7" s="9"/>
      <c r="W7" s="9"/>
      <c r="X7" s="300"/>
      <c r="Y7" s="301"/>
      <c r="Z7" s="302"/>
      <c r="AA7" s="4"/>
      <c r="AB7" s="4"/>
      <c r="AC7" s="4"/>
      <c r="AD7" s="4"/>
      <c r="AE7" s="4"/>
      <c r="AF7" s="4"/>
    </row>
    <row r="8" spans="2:32" ht="27.75" customHeight="1" x14ac:dyDescent="0.25">
      <c r="B8" s="58" t="s">
        <v>139</v>
      </c>
      <c r="C8" s="59" t="s">
        <v>62</v>
      </c>
      <c r="D8" s="60">
        <v>7.5</v>
      </c>
      <c r="E8" s="60" t="s">
        <v>20</v>
      </c>
      <c r="F8" s="61" t="s">
        <v>5</v>
      </c>
      <c r="G8" s="60" t="s">
        <v>6</v>
      </c>
      <c r="H8" s="60">
        <v>2.5</v>
      </c>
      <c r="I8" s="60">
        <v>3.5</v>
      </c>
      <c r="J8" s="60">
        <v>1.5</v>
      </c>
      <c r="K8" s="60"/>
      <c r="L8" s="60">
        <v>1.5</v>
      </c>
      <c r="M8" s="60">
        <v>7.5</v>
      </c>
      <c r="N8" s="19"/>
      <c r="O8" s="20"/>
      <c r="P8" s="21"/>
      <c r="Q8" s="89" t="s">
        <v>58</v>
      </c>
      <c r="R8" s="91"/>
      <c r="S8" s="90">
        <f>SUMIFS(D8:D48,O8:O48,"Skogsbruksvetenskap",E8:E48,"G2E",N8:N48,"X")</f>
        <v>0</v>
      </c>
      <c r="T8" s="92">
        <v>15</v>
      </c>
      <c r="U8" s="88">
        <f>IF((T8-S8)&lt;0,0,SUM(T8-S8))</f>
        <v>15</v>
      </c>
      <c r="V8" s="194">
        <f>SUM(U5:U8)</f>
        <v>285</v>
      </c>
      <c r="W8" s="21"/>
      <c r="X8" s="300"/>
      <c r="Y8" s="301"/>
      <c r="Z8" s="302"/>
      <c r="AA8" s="4"/>
      <c r="AB8" s="4"/>
      <c r="AC8" s="4"/>
      <c r="AD8" s="4"/>
      <c r="AE8" s="4"/>
      <c r="AF8" s="4"/>
    </row>
    <row r="9" spans="2:32" ht="27.75" customHeight="1" x14ac:dyDescent="0.25">
      <c r="B9" s="58" t="s">
        <v>83</v>
      </c>
      <c r="C9" s="62" t="s">
        <v>63</v>
      </c>
      <c r="D9" s="63">
        <v>7.5</v>
      </c>
      <c r="E9" s="63" t="s">
        <v>20</v>
      </c>
      <c r="F9" s="64" t="s">
        <v>28</v>
      </c>
      <c r="G9" s="63" t="s">
        <v>5</v>
      </c>
      <c r="H9" s="63"/>
      <c r="I9" s="63">
        <v>7.5</v>
      </c>
      <c r="J9" s="63"/>
      <c r="K9" s="63"/>
      <c r="L9" s="63"/>
      <c r="M9" s="63"/>
      <c r="N9" s="19"/>
      <c r="O9" s="20"/>
      <c r="Q9" s="93" t="s">
        <v>55</v>
      </c>
      <c r="R9" s="94"/>
      <c r="S9" s="94"/>
      <c r="T9" s="94"/>
      <c r="U9" s="296" t="s">
        <v>48</v>
      </c>
      <c r="V9" s="21"/>
      <c r="W9" s="21"/>
      <c r="X9" s="300"/>
      <c r="Y9" s="301"/>
      <c r="Z9" s="302"/>
      <c r="AA9" s="4"/>
      <c r="AB9" s="4"/>
      <c r="AC9" s="4"/>
      <c r="AD9" s="4"/>
      <c r="AE9" s="4"/>
      <c r="AF9" s="4"/>
    </row>
    <row r="10" spans="2:32" ht="27.75" customHeight="1" x14ac:dyDescent="0.3">
      <c r="B10" s="58" t="s">
        <v>140</v>
      </c>
      <c r="C10" s="62" t="s">
        <v>64</v>
      </c>
      <c r="D10" s="63">
        <v>7.5</v>
      </c>
      <c r="E10" s="63" t="s">
        <v>20</v>
      </c>
      <c r="F10" s="64" t="s">
        <v>5</v>
      </c>
      <c r="G10" s="63" t="s">
        <v>29</v>
      </c>
      <c r="H10" s="63"/>
      <c r="I10" s="63"/>
      <c r="J10" s="63"/>
      <c r="K10" s="63"/>
      <c r="L10" s="63"/>
      <c r="M10" s="63"/>
      <c r="N10" s="19"/>
      <c r="O10" s="20"/>
      <c r="Q10" s="95" t="s">
        <v>38</v>
      </c>
      <c r="R10" s="96"/>
      <c r="S10" s="96" t="s">
        <v>1</v>
      </c>
      <c r="T10" s="97" t="s">
        <v>14</v>
      </c>
      <c r="U10" s="296"/>
      <c r="V10" s="21"/>
      <c r="W10" s="21"/>
      <c r="X10" s="300"/>
      <c r="Y10" s="301"/>
      <c r="Z10" s="302"/>
      <c r="AA10" s="4"/>
      <c r="AB10" s="4"/>
      <c r="AC10" s="4"/>
      <c r="AD10" s="4"/>
      <c r="AE10" s="4"/>
      <c r="AF10" s="4"/>
    </row>
    <row r="11" spans="2:32" ht="24.75" customHeight="1" x14ac:dyDescent="0.25">
      <c r="B11" s="58" t="s">
        <v>141</v>
      </c>
      <c r="C11" s="62" t="s">
        <v>142</v>
      </c>
      <c r="D11" s="63">
        <v>7.5</v>
      </c>
      <c r="E11" s="63" t="s">
        <v>20</v>
      </c>
      <c r="F11" s="64" t="s">
        <v>6</v>
      </c>
      <c r="G11" s="63"/>
      <c r="H11" s="63"/>
      <c r="I11" s="63"/>
      <c r="J11" s="63"/>
      <c r="K11" s="63"/>
      <c r="L11" s="63"/>
      <c r="M11" s="63"/>
      <c r="N11" s="19"/>
      <c r="O11" s="20" t="s">
        <v>6</v>
      </c>
      <c r="Q11" s="85" t="s">
        <v>93</v>
      </c>
      <c r="R11" s="98"/>
      <c r="S11" s="99">
        <f>SUMIFS(D8:D48,N8:N48,"X")</f>
        <v>0</v>
      </c>
      <c r="T11" s="99">
        <v>180</v>
      </c>
      <c r="U11" s="100">
        <f>IF((T11-S11)&lt;0,0,SUM(T11-S11))</f>
        <v>180</v>
      </c>
      <c r="V11" s="194">
        <f>SUM(U11:U14)</f>
        <v>285</v>
      </c>
      <c r="W11" s="21"/>
      <c r="X11" s="303"/>
      <c r="Y11" s="304"/>
      <c r="Z11" s="305"/>
      <c r="AA11" s="4"/>
      <c r="AB11" s="4"/>
      <c r="AC11" s="4"/>
      <c r="AD11" s="4"/>
      <c r="AE11" s="4"/>
      <c r="AF11" s="4"/>
    </row>
    <row r="12" spans="2:32" ht="27.75" customHeight="1" x14ac:dyDescent="0.25">
      <c r="B12" s="58" t="s">
        <v>143</v>
      </c>
      <c r="C12" s="62" t="s">
        <v>144</v>
      </c>
      <c r="D12" s="63">
        <v>7.5</v>
      </c>
      <c r="E12" s="63" t="s">
        <v>21</v>
      </c>
      <c r="F12" s="64" t="s">
        <v>5</v>
      </c>
      <c r="G12" s="63" t="s">
        <v>28</v>
      </c>
      <c r="H12" s="63"/>
      <c r="I12" s="63">
        <v>7.5</v>
      </c>
      <c r="J12" s="63"/>
      <c r="K12" s="63"/>
      <c r="L12" s="63"/>
      <c r="M12" s="63"/>
      <c r="N12" s="19"/>
      <c r="O12" s="20"/>
      <c r="Q12" s="89" t="s">
        <v>82</v>
      </c>
      <c r="R12" s="98"/>
      <c r="S12" s="101">
        <f>SUMIFS(D8:D48,O8:O48,"Biologi",E8:E48,"G1N",N8:N48,"X")+SUMIFS(D8:D48,O8:O48,"Biologi",E8:E48,"G1F",N8:N48,"X")+SUMIFS(D8:D48,O8:O48,"Biologi",E8:E48,"G2F",N8:N48,"X")</f>
        <v>0</v>
      </c>
      <c r="T12" s="101">
        <v>75</v>
      </c>
      <c r="U12" s="100">
        <f>IF((T12-S12)&lt;0,0,SUM(T12-S12))</f>
        <v>75</v>
      </c>
      <c r="V12" s="21"/>
      <c r="W12" s="21"/>
      <c r="X12" s="21"/>
      <c r="Y12" s="4"/>
      <c r="Z12" s="4"/>
      <c r="AA12" s="4"/>
      <c r="AB12" s="4"/>
      <c r="AC12" s="4"/>
      <c r="AD12" s="4"/>
      <c r="AE12" s="4"/>
      <c r="AF12" s="4"/>
    </row>
    <row r="13" spans="2:32" ht="27.75" customHeight="1" x14ac:dyDescent="0.25">
      <c r="B13" s="58" t="s">
        <v>145</v>
      </c>
      <c r="C13" s="62" t="s">
        <v>65</v>
      </c>
      <c r="D13" s="65">
        <v>7.5</v>
      </c>
      <c r="E13" s="65" t="s">
        <v>21</v>
      </c>
      <c r="F13" s="66" t="s">
        <v>5</v>
      </c>
      <c r="G13" s="65"/>
      <c r="H13" s="65"/>
      <c r="I13" s="65">
        <v>4</v>
      </c>
      <c r="J13" s="65">
        <v>3.5</v>
      </c>
      <c r="K13" s="65">
        <v>3.5</v>
      </c>
      <c r="L13" s="65"/>
      <c r="M13" s="65"/>
      <c r="N13" s="19"/>
      <c r="O13" s="20" t="s">
        <v>5</v>
      </c>
      <c r="Q13" s="89" t="s">
        <v>81</v>
      </c>
      <c r="R13" s="98"/>
      <c r="S13" s="101">
        <f>SUMIFS(D8:D48,O8:O48,"Biologi",E8:E48,"G2F",N8:N48,"X")</f>
        <v>0</v>
      </c>
      <c r="T13" s="101">
        <v>15</v>
      </c>
      <c r="U13" s="100">
        <f>IF((T13-S13)&lt;0,0,SUM(T13-S13))</f>
        <v>15</v>
      </c>
      <c r="V13" s="21"/>
      <c r="W13" s="21"/>
      <c r="X13" s="21"/>
      <c r="Y13" s="4"/>
      <c r="Z13" s="4"/>
      <c r="AA13" s="4"/>
      <c r="AB13" s="4"/>
      <c r="AC13" s="4"/>
      <c r="AD13" s="4"/>
      <c r="AE13" s="4"/>
      <c r="AF13" s="4"/>
    </row>
    <row r="14" spans="2:32" ht="27.75" customHeight="1" thickBot="1" x14ac:dyDescent="0.3">
      <c r="B14" s="58" t="s">
        <v>84</v>
      </c>
      <c r="C14" s="67" t="s">
        <v>66</v>
      </c>
      <c r="D14" s="63">
        <v>7.5</v>
      </c>
      <c r="E14" s="63" t="s">
        <v>21</v>
      </c>
      <c r="F14" s="64" t="s">
        <v>6</v>
      </c>
      <c r="G14" s="63"/>
      <c r="H14" s="63"/>
      <c r="I14" s="63"/>
      <c r="J14" s="63"/>
      <c r="K14" s="63"/>
      <c r="L14" s="63"/>
      <c r="M14" s="63">
        <v>7.5</v>
      </c>
      <c r="N14" s="19"/>
      <c r="O14" s="20" t="s">
        <v>6</v>
      </c>
      <c r="Q14" s="102" t="s">
        <v>59</v>
      </c>
      <c r="R14" s="103"/>
      <c r="S14" s="104">
        <f>SUMIFS(D8:D48,O8:O48,"Biologi",E8:E48,"G2E",N8:N48,"X")</f>
        <v>0</v>
      </c>
      <c r="T14" s="104">
        <v>15</v>
      </c>
      <c r="U14" s="192">
        <f t="shared" ref="U14" si="1">IF((T14-11)&lt;0,0,SUM(T14-S14))</f>
        <v>15</v>
      </c>
      <c r="V14" s="57">
        <f>SUM(U11:U14)</f>
        <v>285</v>
      </c>
      <c r="W14" s="57">
        <f>N20</f>
        <v>0</v>
      </c>
      <c r="X14" s="4"/>
      <c r="Y14" s="4"/>
      <c r="Z14" s="4"/>
      <c r="AA14" s="4"/>
      <c r="AB14" s="4"/>
      <c r="AC14" s="4"/>
      <c r="AD14" s="4"/>
      <c r="AE14" s="4"/>
      <c r="AF14" s="4"/>
    </row>
    <row r="15" spans="2:32" ht="27.75" customHeight="1" thickBot="1" x14ac:dyDescent="0.3">
      <c r="B15" s="58" t="s">
        <v>85</v>
      </c>
      <c r="C15" s="68" t="s">
        <v>67</v>
      </c>
      <c r="D15" s="65">
        <v>7.5</v>
      </c>
      <c r="E15" s="65" t="s">
        <v>21</v>
      </c>
      <c r="F15" s="66" t="s">
        <v>5</v>
      </c>
      <c r="G15" s="65" t="s">
        <v>6</v>
      </c>
      <c r="H15" s="65">
        <v>1.5</v>
      </c>
      <c r="I15" s="65">
        <v>5</v>
      </c>
      <c r="J15" s="65">
        <v>1</v>
      </c>
      <c r="K15" s="65"/>
      <c r="L15" s="65">
        <v>0.5</v>
      </c>
      <c r="M15" s="65">
        <v>4</v>
      </c>
      <c r="N15" s="19"/>
      <c r="O15" s="20"/>
      <c r="Q15" s="105"/>
      <c r="R15" s="106"/>
      <c r="S15" s="107"/>
      <c r="T15" s="106"/>
      <c r="U15" s="107"/>
      <c r="V15" s="57"/>
      <c r="W15" s="57"/>
      <c r="X15" s="4"/>
      <c r="Y15" s="4"/>
      <c r="Z15" s="4"/>
      <c r="AA15" s="4"/>
      <c r="AB15" s="4"/>
      <c r="AC15" s="4"/>
      <c r="AD15" s="4"/>
      <c r="AE15" s="4"/>
      <c r="AF15" s="4"/>
    </row>
    <row r="16" spans="2:32" ht="27.75" customHeight="1" x14ac:dyDescent="0.35">
      <c r="B16" s="69"/>
      <c r="C16" s="70" t="s">
        <v>79</v>
      </c>
      <c r="D16" s="71"/>
      <c r="E16" s="71"/>
      <c r="F16" s="72"/>
      <c r="G16" s="71"/>
      <c r="H16" s="71"/>
      <c r="I16" s="71"/>
      <c r="J16" s="71"/>
      <c r="K16" s="71"/>
      <c r="L16" s="71"/>
      <c r="M16" s="71"/>
      <c r="N16" s="25"/>
      <c r="O16" s="26"/>
      <c r="Q16" s="313" t="s">
        <v>53</v>
      </c>
      <c r="R16" s="314"/>
      <c r="S16" s="314"/>
      <c r="T16" s="314"/>
      <c r="U16" s="315"/>
      <c r="V16" s="4"/>
      <c r="W16" s="4"/>
      <c r="X16" s="4"/>
      <c r="Y16" s="4"/>
      <c r="Z16" s="4"/>
      <c r="AA16" s="4"/>
      <c r="AB16" s="4"/>
      <c r="AC16" s="4"/>
      <c r="AD16" s="4"/>
      <c r="AE16" s="4"/>
      <c r="AF16" s="4"/>
    </row>
    <row r="17" spans="2:32" ht="27.75" customHeight="1" x14ac:dyDescent="0.35">
      <c r="B17" s="58" t="s">
        <v>147</v>
      </c>
      <c r="C17" s="67" t="s">
        <v>69</v>
      </c>
      <c r="D17" s="63">
        <v>7.5</v>
      </c>
      <c r="E17" s="63" t="s">
        <v>21</v>
      </c>
      <c r="F17" s="64" t="s">
        <v>6</v>
      </c>
      <c r="G17" s="63" t="s">
        <v>5</v>
      </c>
      <c r="H17" s="63"/>
      <c r="I17" s="63">
        <v>7.5</v>
      </c>
      <c r="J17" s="63"/>
      <c r="K17" s="63"/>
      <c r="L17" s="63"/>
      <c r="M17" s="63">
        <v>7.5</v>
      </c>
      <c r="N17" s="19"/>
      <c r="O17" s="27"/>
      <c r="Q17" s="316" t="s">
        <v>49</v>
      </c>
      <c r="R17" s="317"/>
      <c r="S17" s="317"/>
      <c r="T17" s="317"/>
      <c r="U17" s="318" t="s">
        <v>48</v>
      </c>
      <c r="V17" s="4"/>
      <c r="W17" s="4"/>
      <c r="X17" s="4"/>
      <c r="Y17" s="4"/>
      <c r="Z17" s="4"/>
      <c r="AA17" s="4"/>
      <c r="AB17" s="4"/>
      <c r="AC17" s="4"/>
      <c r="AD17" s="4"/>
      <c r="AE17" s="4"/>
      <c r="AF17" s="4"/>
    </row>
    <row r="18" spans="2:32" ht="27.75" customHeight="1" x14ac:dyDescent="0.3">
      <c r="B18" s="58" t="s">
        <v>146</v>
      </c>
      <c r="C18" s="73" t="s">
        <v>68</v>
      </c>
      <c r="D18" s="60">
        <v>7.5</v>
      </c>
      <c r="E18" s="60" t="s">
        <v>21</v>
      </c>
      <c r="F18" s="61" t="s">
        <v>29</v>
      </c>
      <c r="G18" s="60"/>
      <c r="H18" s="60"/>
      <c r="I18" s="60"/>
      <c r="J18" s="60"/>
      <c r="K18" s="60"/>
      <c r="L18" s="60"/>
      <c r="M18" s="60"/>
      <c r="N18" s="19"/>
      <c r="O18" s="27" t="s">
        <v>29</v>
      </c>
      <c r="Q18" s="108" t="s">
        <v>38</v>
      </c>
      <c r="R18" s="109"/>
      <c r="S18" s="110" t="s">
        <v>1</v>
      </c>
      <c r="T18" s="110" t="s">
        <v>14</v>
      </c>
      <c r="U18" s="319"/>
      <c r="V18" s="4"/>
      <c r="W18" s="4"/>
      <c r="X18" s="4"/>
      <c r="Y18" s="4"/>
      <c r="Z18" s="4"/>
      <c r="AA18" s="4"/>
      <c r="AB18" s="4"/>
      <c r="AC18" s="4"/>
      <c r="AD18" s="4"/>
      <c r="AE18" s="4"/>
      <c r="AF18" s="4"/>
    </row>
    <row r="19" spans="2:32" ht="27.75" customHeight="1" x14ac:dyDescent="0.25">
      <c r="B19" s="58" t="s">
        <v>87</v>
      </c>
      <c r="C19" s="67" t="s">
        <v>71</v>
      </c>
      <c r="D19" s="63">
        <v>7.5</v>
      </c>
      <c r="E19" s="63" t="s">
        <v>20</v>
      </c>
      <c r="F19" s="64" t="s">
        <v>2</v>
      </c>
      <c r="G19" s="63" t="s">
        <v>30</v>
      </c>
      <c r="H19" s="63"/>
      <c r="I19" s="63"/>
      <c r="J19" s="63"/>
      <c r="K19" s="63"/>
      <c r="L19" s="63"/>
      <c r="M19" s="63"/>
      <c r="N19" s="19"/>
      <c r="O19" s="27"/>
      <c r="Q19" s="111" t="s">
        <v>9</v>
      </c>
      <c r="R19" s="112"/>
      <c r="S19" s="113">
        <f>SUMIFS(D8:D66,O8:O66,"Skogsbruksvetenskap",N8:N66,"X")</f>
        <v>0</v>
      </c>
      <c r="T19" s="113">
        <v>135</v>
      </c>
      <c r="U19" s="114">
        <f>IF((T19-S19)&lt;0,0,SUM(T19-S19))</f>
        <v>135</v>
      </c>
      <c r="V19" s="4"/>
      <c r="W19" s="194">
        <f>IF(U19&lt;=0,T19,S19)</f>
        <v>0</v>
      </c>
      <c r="X19" s="4"/>
      <c r="Y19" s="4"/>
      <c r="Z19" s="251"/>
      <c r="AA19" s="251"/>
      <c r="AB19" s="4"/>
      <c r="AC19" s="4"/>
      <c r="AD19" s="4"/>
      <c r="AE19" s="4"/>
      <c r="AF19" s="4"/>
    </row>
    <row r="20" spans="2:32" ht="27.75" customHeight="1" x14ac:dyDescent="0.25">
      <c r="B20" s="58" t="s">
        <v>86</v>
      </c>
      <c r="C20" s="67" t="s">
        <v>70</v>
      </c>
      <c r="D20" s="63">
        <v>7.5</v>
      </c>
      <c r="E20" s="63" t="s">
        <v>21</v>
      </c>
      <c r="F20" s="64" t="s">
        <v>5</v>
      </c>
      <c r="G20" s="63" t="s">
        <v>32</v>
      </c>
      <c r="H20" s="63">
        <v>2</v>
      </c>
      <c r="I20" s="63"/>
      <c r="J20" s="63">
        <v>2</v>
      </c>
      <c r="K20" s="63"/>
      <c r="L20" s="63"/>
      <c r="M20" s="63"/>
      <c r="N20" s="19"/>
      <c r="O20" s="27"/>
      <c r="Q20" s="115" t="s">
        <v>10</v>
      </c>
      <c r="R20" s="116"/>
      <c r="S20" s="117">
        <f>SUMIFS(H8:H66,N8:N66,"X")</f>
        <v>0</v>
      </c>
      <c r="T20" s="117">
        <v>15</v>
      </c>
      <c r="U20" s="114">
        <f t="shared" ref="U20:U23" si="2">IF((T20-S20)&lt;0,0,SUM(T20-S20))</f>
        <v>15</v>
      </c>
      <c r="V20" s="4"/>
      <c r="W20" s="57"/>
      <c r="X20" s="4"/>
      <c r="Y20" s="4"/>
      <c r="Z20" s="251"/>
      <c r="AA20" s="251"/>
      <c r="AB20" s="4"/>
      <c r="AC20" s="4"/>
      <c r="AD20" s="4"/>
      <c r="AE20" s="4"/>
      <c r="AF20" s="4"/>
    </row>
    <row r="21" spans="2:32" ht="27.75" customHeight="1" x14ac:dyDescent="0.25">
      <c r="B21" s="58" t="s">
        <v>148</v>
      </c>
      <c r="C21" s="67" t="s">
        <v>149</v>
      </c>
      <c r="D21" s="63">
        <v>7.5</v>
      </c>
      <c r="E21" s="63" t="s">
        <v>21</v>
      </c>
      <c r="F21" s="64" t="s">
        <v>5</v>
      </c>
      <c r="G21" s="63"/>
      <c r="H21" s="63">
        <v>7.5</v>
      </c>
      <c r="I21" s="63"/>
      <c r="J21" s="63"/>
      <c r="K21" s="63"/>
      <c r="L21" s="63"/>
      <c r="M21" s="63"/>
      <c r="N21" s="19"/>
      <c r="O21" s="27" t="s">
        <v>5</v>
      </c>
      <c r="Q21" s="115" t="s">
        <v>7</v>
      </c>
      <c r="R21" s="116"/>
      <c r="S21" s="117">
        <f>SUMIFS(I8:I66,N8:N66,"X")</f>
        <v>0</v>
      </c>
      <c r="T21" s="117">
        <v>15</v>
      </c>
      <c r="U21" s="114">
        <f t="shared" si="2"/>
        <v>15</v>
      </c>
      <c r="V21" s="4"/>
      <c r="W21" s="57"/>
      <c r="X21" s="4"/>
      <c r="Y21" s="4"/>
      <c r="Z21" s="251"/>
      <c r="AA21" s="251"/>
      <c r="AB21" s="4"/>
      <c r="AC21" s="4"/>
      <c r="AD21" s="4"/>
      <c r="AE21" s="4"/>
      <c r="AF21" s="4"/>
    </row>
    <row r="22" spans="2:32" ht="27.75" customHeight="1" x14ac:dyDescent="0.25">
      <c r="B22" s="58" t="s">
        <v>150</v>
      </c>
      <c r="C22" s="67" t="s">
        <v>151</v>
      </c>
      <c r="D22" s="63">
        <v>7.5</v>
      </c>
      <c r="E22" s="63" t="s">
        <v>20</v>
      </c>
      <c r="F22" s="64" t="s">
        <v>25</v>
      </c>
      <c r="G22" s="63"/>
      <c r="H22" s="63"/>
      <c r="I22" s="63"/>
      <c r="J22" s="63"/>
      <c r="K22" s="63"/>
      <c r="L22" s="63"/>
      <c r="M22" s="63"/>
      <c r="N22" s="19"/>
      <c r="O22" s="27" t="s">
        <v>25</v>
      </c>
      <c r="Q22" s="115" t="s">
        <v>8</v>
      </c>
      <c r="R22" s="118"/>
      <c r="S22" s="117">
        <f>SUMIFS(J8:J66,N8:N66,"X")</f>
        <v>0</v>
      </c>
      <c r="T22" s="119">
        <v>15</v>
      </c>
      <c r="U22" s="114">
        <f t="shared" si="2"/>
        <v>15</v>
      </c>
      <c r="V22" s="4"/>
      <c r="W22" s="57"/>
      <c r="X22" s="4"/>
      <c r="Y22" s="4"/>
      <c r="Z22" s="251"/>
      <c r="AA22" s="251"/>
      <c r="AB22" s="4"/>
      <c r="AC22" s="4"/>
      <c r="AD22" s="4"/>
      <c r="AE22" s="4"/>
      <c r="AF22" s="4"/>
    </row>
    <row r="23" spans="2:32" ht="27.75" customHeight="1" x14ac:dyDescent="0.25">
      <c r="B23" s="74" t="s">
        <v>152</v>
      </c>
      <c r="C23" s="68" t="s">
        <v>3</v>
      </c>
      <c r="D23" s="65">
        <v>15</v>
      </c>
      <c r="E23" s="65" t="s">
        <v>21</v>
      </c>
      <c r="F23" s="66" t="s">
        <v>5</v>
      </c>
      <c r="G23" s="65"/>
      <c r="H23" s="65">
        <v>15</v>
      </c>
      <c r="I23" s="65"/>
      <c r="J23" s="65"/>
      <c r="K23" s="65"/>
      <c r="L23" s="65"/>
      <c r="M23" s="65"/>
      <c r="N23" s="19"/>
      <c r="O23" s="27" t="s">
        <v>5</v>
      </c>
      <c r="Q23" s="115" t="s">
        <v>125</v>
      </c>
      <c r="R23" s="118"/>
      <c r="S23" s="119">
        <f>SUMIFS(D8:D66,O8:O66,"Skogsbruksvetenskap",E8:E66,"G2F",N8:N66,"X")</f>
        <v>0</v>
      </c>
      <c r="T23" s="119">
        <v>15</v>
      </c>
      <c r="U23" s="114">
        <f t="shared" si="2"/>
        <v>15</v>
      </c>
      <c r="V23" s="4"/>
      <c r="W23" s="57"/>
      <c r="X23" s="4"/>
      <c r="Y23" s="4"/>
      <c r="Z23" s="251"/>
      <c r="AA23" s="251"/>
      <c r="AB23" s="4"/>
      <c r="AC23" s="4"/>
      <c r="AD23" s="4"/>
      <c r="AE23" s="4"/>
      <c r="AF23" s="4"/>
    </row>
    <row r="24" spans="2:32" ht="27.75" customHeight="1" x14ac:dyDescent="0.25">
      <c r="B24" s="384" t="s">
        <v>153</v>
      </c>
      <c r="C24" s="385" t="s">
        <v>75</v>
      </c>
      <c r="D24" s="386">
        <v>7.5</v>
      </c>
      <c r="E24" s="386" t="s">
        <v>17</v>
      </c>
      <c r="F24" s="387" t="s">
        <v>5</v>
      </c>
      <c r="G24" s="386" t="s">
        <v>6</v>
      </c>
      <c r="H24" s="386">
        <v>1.5</v>
      </c>
      <c r="I24" s="386">
        <v>5</v>
      </c>
      <c r="J24" s="386">
        <v>1</v>
      </c>
      <c r="K24" s="386">
        <v>0.5</v>
      </c>
      <c r="L24" s="386">
        <v>0.5</v>
      </c>
      <c r="M24" s="386">
        <v>7.5</v>
      </c>
      <c r="N24" s="388"/>
      <c r="O24" s="389"/>
      <c r="Q24" s="115" t="s">
        <v>40</v>
      </c>
      <c r="R24" s="118"/>
      <c r="S24" s="119">
        <f>SUMIFS(D8:D66,O8:O66,"Skogsbruksvetenskap",E8:E66,"A1N",N8:N66,"X")+SUMIFS(D8:D66,O8:O66,"Skogsbruksvetenskap",E8:E66,"A1F",N8:N66,"x")</f>
        <v>0</v>
      </c>
      <c r="T24" s="119">
        <v>30</v>
      </c>
      <c r="U24" s="114">
        <f>IF((T24-S24)&lt;0,0,SUM(T24-S24))</f>
        <v>30</v>
      </c>
      <c r="V24" s="4"/>
      <c r="W24" s="57"/>
      <c r="X24" s="4"/>
      <c r="Y24" s="4"/>
      <c r="Z24" s="251"/>
      <c r="AA24" s="251"/>
      <c r="AB24" s="4"/>
      <c r="AC24" s="4"/>
      <c r="AD24" s="4"/>
      <c r="AE24" s="4"/>
      <c r="AF24" s="4"/>
    </row>
    <row r="25" spans="2:32" ht="27.75" customHeight="1" x14ac:dyDescent="0.25">
      <c r="B25" s="375" t="s">
        <v>161</v>
      </c>
      <c r="C25" s="374"/>
      <c r="D25" s="374"/>
      <c r="E25" s="374"/>
      <c r="F25" s="374"/>
      <c r="G25" s="374"/>
      <c r="H25" s="75"/>
      <c r="I25" s="75"/>
      <c r="J25" s="75"/>
      <c r="K25" s="75"/>
      <c r="L25" s="75"/>
      <c r="M25" s="75"/>
      <c r="N25" s="29"/>
      <c r="O25" s="30"/>
      <c r="Q25" s="120" t="s">
        <v>11</v>
      </c>
      <c r="R25" s="121"/>
      <c r="S25" s="113">
        <f>SUMIFS(D8:D66,O8:O66,"Biologi",N8:N66,"x")</f>
        <v>0</v>
      </c>
      <c r="T25" s="113">
        <v>30</v>
      </c>
      <c r="U25" s="114">
        <f>IF((T25-S25)&lt;0,0,SUM(T25-S25))</f>
        <v>30</v>
      </c>
      <c r="V25" s="4"/>
      <c r="W25" s="194">
        <f>IF(U25&lt;=0,T25,S25)</f>
        <v>0</v>
      </c>
      <c r="X25" s="4"/>
      <c r="Y25" s="4"/>
      <c r="Z25" s="251"/>
      <c r="AA25" s="251"/>
      <c r="AB25" s="4"/>
      <c r="AC25" s="4"/>
      <c r="AD25" s="4"/>
      <c r="AE25" s="4"/>
      <c r="AF25" s="4"/>
    </row>
    <row r="26" spans="2:32" ht="27.75" customHeight="1" x14ac:dyDescent="0.25">
      <c r="B26" s="76" t="s">
        <v>88</v>
      </c>
      <c r="C26" s="73" t="s">
        <v>72</v>
      </c>
      <c r="D26" s="60">
        <v>7.5</v>
      </c>
      <c r="E26" s="60" t="s">
        <v>21</v>
      </c>
      <c r="F26" s="61" t="s">
        <v>5</v>
      </c>
      <c r="G26" s="60"/>
      <c r="H26" s="60"/>
      <c r="I26" s="60"/>
      <c r="J26" s="60">
        <v>7.5</v>
      </c>
      <c r="K26" s="60"/>
      <c r="L26" s="60">
        <v>7.5</v>
      </c>
      <c r="M26" s="60"/>
      <c r="N26" s="19"/>
      <c r="O26" s="27" t="s">
        <v>5</v>
      </c>
      <c r="Q26" s="122" t="s">
        <v>12</v>
      </c>
      <c r="R26" s="116"/>
      <c r="S26" s="117">
        <f>SUMIFS(M8:M66,N8:N66,"X")</f>
        <v>0</v>
      </c>
      <c r="T26" s="117">
        <v>15</v>
      </c>
      <c r="U26" s="114">
        <f>IF((T26-S26)&lt;0,0,SUM(T26-S26))</f>
        <v>15</v>
      </c>
      <c r="V26" s="4"/>
      <c r="W26" s="57"/>
      <c r="X26" s="4"/>
      <c r="Y26" s="4"/>
      <c r="Z26" s="251"/>
      <c r="AA26" s="251"/>
      <c r="AB26" s="4"/>
      <c r="AC26" s="4"/>
      <c r="AD26" s="4"/>
      <c r="AE26" s="4"/>
      <c r="AF26" s="4"/>
    </row>
    <row r="27" spans="2:32" ht="27.75" customHeight="1" x14ac:dyDescent="0.25">
      <c r="B27" s="58" t="s">
        <v>89</v>
      </c>
      <c r="C27" s="67" t="s">
        <v>73</v>
      </c>
      <c r="D27" s="63">
        <v>7.5</v>
      </c>
      <c r="E27" s="63" t="s">
        <v>17</v>
      </c>
      <c r="F27" s="64" t="s">
        <v>5</v>
      </c>
      <c r="G27" s="63"/>
      <c r="H27" s="63"/>
      <c r="I27" s="63"/>
      <c r="J27" s="63">
        <v>7.5</v>
      </c>
      <c r="K27" s="63">
        <v>7.5</v>
      </c>
      <c r="L27" s="63"/>
      <c r="M27" s="77"/>
      <c r="N27" s="19"/>
      <c r="O27" s="27" t="s">
        <v>5</v>
      </c>
      <c r="Q27" s="120" t="s">
        <v>13</v>
      </c>
      <c r="R27" s="116"/>
      <c r="S27" s="113">
        <f>SUMIFS(D8:D66,O8:O66,"Företagsekonomi",N8:N66,"X")+SUMIFS(D8:D66,O8:O66,"Nationalekonomi",N8:N66,"X")+SUMIFS(D8:D66,O8:O66,"Bioekonomimanagement",N8:N66,"X")</f>
        <v>0</v>
      </c>
      <c r="T27" s="113">
        <v>30</v>
      </c>
      <c r="U27" s="114">
        <f>IF((T27-S27)&lt;0,0,SUM(T27-S27))</f>
        <v>30</v>
      </c>
      <c r="V27" s="4"/>
      <c r="W27" s="194">
        <f>IF(U27&lt;=0,T27,S27)</f>
        <v>0</v>
      </c>
      <c r="X27" s="4"/>
      <c r="Y27" s="4"/>
      <c r="Z27" s="4"/>
      <c r="AA27" s="4"/>
      <c r="AB27" s="4"/>
      <c r="AC27" s="4"/>
      <c r="AD27" s="4"/>
      <c r="AE27" s="4"/>
      <c r="AF27" s="4"/>
    </row>
    <row r="28" spans="2:32" ht="27.75" customHeight="1" thickBot="1" x14ac:dyDescent="0.3">
      <c r="B28" s="214" t="s">
        <v>105</v>
      </c>
      <c r="C28" s="67" t="s">
        <v>106</v>
      </c>
      <c r="D28" s="63">
        <v>7.5</v>
      </c>
      <c r="E28" s="63" t="s">
        <v>17</v>
      </c>
      <c r="F28" s="64" t="s">
        <v>5</v>
      </c>
      <c r="G28" s="63"/>
      <c r="H28" s="63">
        <v>7.5</v>
      </c>
      <c r="I28" s="63"/>
      <c r="J28" s="77"/>
      <c r="K28" s="77"/>
      <c r="L28" s="77"/>
      <c r="M28" s="77"/>
      <c r="N28" s="19"/>
      <c r="O28" s="27" t="s">
        <v>5</v>
      </c>
      <c r="Q28" s="123" t="s">
        <v>2</v>
      </c>
      <c r="R28" s="124"/>
      <c r="S28" s="125">
        <f>SUMIFS(D8:D66,O8:O66,"Företagsekonomi",N8:N66,"X")</f>
        <v>0</v>
      </c>
      <c r="T28" s="125">
        <v>15</v>
      </c>
      <c r="U28" s="193">
        <f>IF((T28-S28)&lt;0,0,SUM(T28-S28))</f>
        <v>15</v>
      </c>
      <c r="V28" s="4"/>
      <c r="W28" s="57"/>
      <c r="X28" s="4"/>
      <c r="Y28" s="4"/>
      <c r="Z28" s="4"/>
      <c r="AA28" s="4"/>
      <c r="AB28" s="4"/>
      <c r="AC28" s="4"/>
      <c r="AD28" s="4"/>
      <c r="AE28" s="4"/>
      <c r="AF28" s="4"/>
    </row>
    <row r="29" spans="2:32" ht="27.75" customHeight="1" x14ac:dyDescent="0.35">
      <c r="B29" s="214" t="s">
        <v>108</v>
      </c>
      <c r="C29" s="67" t="s">
        <v>77</v>
      </c>
      <c r="D29" s="63">
        <v>7.5</v>
      </c>
      <c r="E29" s="63" t="s">
        <v>21</v>
      </c>
      <c r="F29" s="64" t="s">
        <v>2</v>
      </c>
      <c r="G29" s="63"/>
      <c r="H29" s="77"/>
      <c r="I29" s="79"/>
      <c r="J29" s="78"/>
      <c r="K29" s="78"/>
      <c r="L29" s="78"/>
      <c r="M29" s="77"/>
      <c r="N29" s="19"/>
      <c r="O29" s="27" t="s">
        <v>2</v>
      </c>
      <c r="Q29" s="263" t="s">
        <v>50</v>
      </c>
      <c r="R29" s="264"/>
      <c r="S29" s="264"/>
      <c r="T29" s="264"/>
      <c r="U29" s="265" t="s">
        <v>48</v>
      </c>
      <c r="V29" s="4"/>
      <c r="W29" s="4"/>
      <c r="X29" s="4"/>
      <c r="Y29" s="4"/>
      <c r="Z29" s="4"/>
      <c r="AA29" s="4"/>
      <c r="AB29" s="4"/>
      <c r="AC29" s="4"/>
      <c r="AD29" s="4"/>
      <c r="AE29" s="4"/>
      <c r="AF29" s="4"/>
    </row>
    <row r="30" spans="2:32" ht="27.75" customHeight="1" x14ac:dyDescent="0.3">
      <c r="B30" s="214" t="s">
        <v>107</v>
      </c>
      <c r="C30" s="67" t="s">
        <v>76</v>
      </c>
      <c r="D30" s="63">
        <v>7.5</v>
      </c>
      <c r="E30" s="63" t="s">
        <v>21</v>
      </c>
      <c r="F30" s="64" t="s">
        <v>5</v>
      </c>
      <c r="G30" s="63" t="s">
        <v>2</v>
      </c>
      <c r="H30" s="63"/>
      <c r="I30" s="79"/>
      <c r="J30" s="63">
        <v>7.5</v>
      </c>
      <c r="K30" s="63">
        <v>4</v>
      </c>
      <c r="L30" s="63">
        <v>3.5</v>
      </c>
      <c r="M30" s="77"/>
      <c r="N30" s="19"/>
      <c r="O30" s="27"/>
      <c r="Q30" s="267" t="s">
        <v>38</v>
      </c>
      <c r="R30" s="268"/>
      <c r="S30" s="126" t="s">
        <v>1</v>
      </c>
      <c r="T30" s="211" t="s">
        <v>14</v>
      </c>
      <c r="U30" s="266"/>
      <c r="V30" s="4"/>
      <c r="W30" s="4"/>
      <c r="X30" s="4"/>
      <c r="Y30" s="4"/>
      <c r="Z30" s="4"/>
      <c r="AA30" s="4"/>
      <c r="AB30" s="4"/>
      <c r="AC30" s="4"/>
      <c r="AD30" s="4"/>
      <c r="AE30" s="4"/>
      <c r="AF30" s="4"/>
    </row>
    <row r="31" spans="2:32" ht="27.75" customHeight="1" x14ac:dyDescent="0.25">
      <c r="B31" s="214" t="s">
        <v>103</v>
      </c>
      <c r="C31" s="67" t="s">
        <v>104</v>
      </c>
      <c r="D31" s="63">
        <v>7.5</v>
      </c>
      <c r="E31" s="63" t="s">
        <v>21</v>
      </c>
      <c r="F31" s="64" t="s">
        <v>2</v>
      </c>
      <c r="G31" s="63" t="s">
        <v>30</v>
      </c>
      <c r="H31" s="63"/>
      <c r="I31" s="63"/>
      <c r="J31" s="77"/>
      <c r="K31" s="77"/>
      <c r="L31" s="77"/>
      <c r="M31" s="77"/>
      <c r="N31" s="19"/>
      <c r="O31" s="27"/>
      <c r="Q31" s="127" t="s">
        <v>51</v>
      </c>
      <c r="R31" s="128"/>
      <c r="S31" s="113">
        <f>(SUMIFS(D8:D66,N8:N66,"x")-(W19+W25+W27)-SUMIFS(D8:D66,O8:O66,"Annat ämne",N8:N66,"x"))</f>
        <v>0</v>
      </c>
      <c r="T31" s="113">
        <v>105</v>
      </c>
      <c r="U31" s="203">
        <f>IF(T31-S31&gt;105,"105",SUM(T31-S31))</f>
        <v>105</v>
      </c>
      <c r="V31" s="4"/>
      <c r="W31" s="4"/>
      <c r="X31" s="4"/>
      <c r="Y31" s="4"/>
      <c r="Z31" s="4"/>
      <c r="AA31" s="4"/>
      <c r="AB31" s="4"/>
      <c r="AC31" s="4"/>
      <c r="AD31" s="4"/>
      <c r="AE31" s="4"/>
      <c r="AF31" s="4"/>
    </row>
    <row r="32" spans="2:32" ht="27.75" customHeight="1" x14ac:dyDescent="0.25">
      <c r="B32" s="74" t="s">
        <v>109</v>
      </c>
      <c r="C32" s="67" t="s">
        <v>110</v>
      </c>
      <c r="D32" s="63">
        <v>15</v>
      </c>
      <c r="E32" s="63" t="s">
        <v>18</v>
      </c>
      <c r="F32" s="64" t="s">
        <v>5</v>
      </c>
      <c r="G32" s="63"/>
      <c r="H32" s="77"/>
      <c r="I32" s="63"/>
      <c r="J32" s="77"/>
      <c r="K32" s="77"/>
      <c r="L32" s="77"/>
      <c r="M32" s="77"/>
      <c r="N32" s="19"/>
      <c r="O32" s="27" t="s">
        <v>5</v>
      </c>
      <c r="Q32" s="129" t="s">
        <v>35</v>
      </c>
      <c r="R32" s="130"/>
      <c r="S32" s="131">
        <f>SUMIFS(D8:D66,E8:E66,"G2E",N8:N66,"X")</f>
        <v>0</v>
      </c>
      <c r="T32" s="131">
        <v>15</v>
      </c>
      <c r="U32" s="114">
        <f t="shared" ref="U32:U33" si="3">IF((T32-S32)&lt;0,0,SUM(T32-S32))</f>
        <v>15</v>
      </c>
      <c r="V32" s="4"/>
      <c r="W32" s="4"/>
      <c r="X32" s="4"/>
      <c r="Y32" s="4"/>
      <c r="Z32" s="4"/>
      <c r="AA32" s="4"/>
      <c r="AB32" s="4"/>
      <c r="AC32" s="4"/>
      <c r="AD32" s="4"/>
      <c r="AE32" s="4"/>
      <c r="AF32" s="4"/>
    </row>
    <row r="33" spans="2:32" ht="27.75" customHeight="1" thickBot="1" x14ac:dyDescent="0.3">
      <c r="B33" s="372" t="s">
        <v>162</v>
      </c>
      <c r="C33" s="373"/>
      <c r="D33" s="373"/>
      <c r="E33" s="373"/>
      <c r="F33" s="373"/>
      <c r="G33" s="371"/>
      <c r="H33" s="80"/>
      <c r="I33" s="80"/>
      <c r="J33" s="80"/>
      <c r="K33" s="80"/>
      <c r="L33" s="80"/>
      <c r="M33" s="80"/>
      <c r="N33" s="32"/>
      <c r="O33" s="33"/>
      <c r="Q33" s="127" t="s">
        <v>96</v>
      </c>
      <c r="R33" s="130"/>
      <c r="S33" s="131">
        <f>SUMIFS(D8:D66,E8:E66,"A1N",N8:N66,"X")+SUMIFS(D8:D66,E8:E66,"A1F",N8:N66,"X")+SUMIFS(D8:D66,E8:E66,"A2E",N8:N66,"X")</f>
        <v>0</v>
      </c>
      <c r="T33" s="131">
        <v>90</v>
      </c>
      <c r="U33" s="114">
        <f t="shared" si="3"/>
        <v>90</v>
      </c>
      <c r="W33" s="4"/>
      <c r="X33" s="4"/>
      <c r="Y33" s="4"/>
      <c r="Z33" s="4"/>
      <c r="AA33" s="4"/>
      <c r="AB33" s="4"/>
      <c r="AC33" s="4"/>
      <c r="AD33" s="4"/>
      <c r="AE33" s="4"/>
      <c r="AF33" s="4"/>
    </row>
    <row r="34" spans="2:32" ht="27.75" customHeight="1" x14ac:dyDescent="0.25">
      <c r="B34" s="58" t="s">
        <v>90</v>
      </c>
      <c r="C34" s="67" t="s">
        <v>74</v>
      </c>
      <c r="D34" s="63">
        <v>7.5</v>
      </c>
      <c r="E34" s="63" t="s">
        <v>21</v>
      </c>
      <c r="F34" s="64" t="s">
        <v>6</v>
      </c>
      <c r="G34" s="81"/>
      <c r="H34" s="77"/>
      <c r="I34" s="77"/>
      <c r="J34" s="77"/>
      <c r="K34" s="77"/>
      <c r="L34" s="77"/>
      <c r="M34" s="77"/>
      <c r="N34" s="35"/>
      <c r="O34" s="27" t="s">
        <v>6</v>
      </c>
      <c r="Q34" s="129" t="s">
        <v>95</v>
      </c>
      <c r="R34" s="132"/>
      <c r="S34" s="133"/>
      <c r="T34" s="133"/>
      <c r="U34" s="134"/>
      <c r="V34" s="4"/>
      <c r="W34" s="4"/>
      <c r="X34" s="272" t="s">
        <v>138</v>
      </c>
      <c r="Y34" s="273"/>
      <c r="Z34" s="274"/>
      <c r="AA34" s="4"/>
      <c r="AB34" s="4"/>
      <c r="AC34" s="4"/>
      <c r="AD34" s="4"/>
      <c r="AE34" s="4"/>
      <c r="AF34" s="4"/>
    </row>
    <row r="35" spans="2:32" ht="27.75" customHeight="1" x14ac:dyDescent="0.25">
      <c r="B35" s="214" t="s">
        <v>154</v>
      </c>
      <c r="C35" s="67" t="s">
        <v>111</v>
      </c>
      <c r="D35" s="63">
        <v>7.5</v>
      </c>
      <c r="E35" s="63" t="s">
        <v>21</v>
      </c>
      <c r="F35" s="64" t="s">
        <v>6</v>
      </c>
      <c r="G35" s="212"/>
      <c r="H35" s="77"/>
      <c r="I35" s="77"/>
      <c r="J35" s="77"/>
      <c r="K35" s="77"/>
      <c r="L35" s="77"/>
      <c r="M35" s="63">
        <v>7.5</v>
      </c>
      <c r="N35" s="35"/>
      <c r="O35" s="27" t="s">
        <v>6</v>
      </c>
      <c r="Q35" s="135" t="s">
        <v>41</v>
      </c>
      <c r="R35" s="130"/>
      <c r="S35" s="119">
        <f>SUMIFS(D8:D66,O8:O66,"Biologi",E8:E66,"A1N",N8:N66,"X")+SUMIFS(D8:D66,O8:O66,"Biologi",E8:E66,"A1F",N8:N66,"x")+SUMIFS(D8:D66,O8:O66,"Biologi",E8:E66,"A2E",N8:N66,"X")</f>
        <v>0</v>
      </c>
      <c r="T35" s="119">
        <v>60</v>
      </c>
      <c r="U35" s="114">
        <f t="shared" ref="U35:U36" si="4">IF((T35-S35)&lt;0,0,SUM(T35-S35))</f>
        <v>60</v>
      </c>
      <c r="V35" s="4"/>
      <c r="W35" s="4"/>
      <c r="X35" s="275"/>
      <c r="Y35" s="276"/>
      <c r="Z35" s="277"/>
      <c r="AA35" s="4"/>
      <c r="AB35" s="4"/>
      <c r="AC35" s="4"/>
      <c r="AD35" s="4"/>
      <c r="AE35" s="4"/>
      <c r="AF35" s="4"/>
    </row>
    <row r="36" spans="2:32" ht="27.75" customHeight="1" x14ac:dyDescent="0.25">
      <c r="B36" s="81" t="s">
        <v>154</v>
      </c>
      <c r="C36" s="5" t="s">
        <v>155</v>
      </c>
      <c r="D36" s="368">
        <v>7.5</v>
      </c>
      <c r="E36" s="63" t="s">
        <v>21</v>
      </c>
      <c r="F36" s="39" t="s">
        <v>6</v>
      </c>
      <c r="G36" s="34"/>
      <c r="H36" s="34"/>
      <c r="I36" s="34"/>
      <c r="J36" s="34"/>
      <c r="K36" s="216"/>
      <c r="L36" s="216"/>
      <c r="M36" s="34"/>
      <c r="N36" s="34"/>
      <c r="O36" s="27" t="s">
        <v>6</v>
      </c>
      <c r="Q36" s="135" t="s">
        <v>5</v>
      </c>
      <c r="R36" s="130"/>
      <c r="S36" s="119">
        <f>SUMIFS(D8:D66,O8:O66,"Skogsbruksvetenskap",E8:E66,"A1N",N8:N66,"X")+SUMIFS(D8:D66,O8:O66,"Skogsbruksvetenskap",E8:E66,"A1F",N8:N66,"X")+SUMIFS(D8:D66,O8:O66,"Skogsbruksvetenskap",E8:E66,"A2E",N8:N66,"x")</f>
        <v>0</v>
      </c>
      <c r="T36" s="119">
        <v>60</v>
      </c>
      <c r="U36" s="114">
        <f t="shared" si="4"/>
        <v>60</v>
      </c>
      <c r="V36" s="4"/>
      <c r="W36" s="4"/>
      <c r="X36" s="275"/>
      <c r="Y36" s="276"/>
      <c r="Z36" s="277"/>
      <c r="AA36" s="4"/>
      <c r="AB36" s="4"/>
      <c r="AC36" s="4"/>
      <c r="AD36" s="4"/>
      <c r="AE36" s="4"/>
      <c r="AF36" s="4"/>
    </row>
    <row r="37" spans="2:32" ht="27.75" customHeight="1" x14ac:dyDescent="0.25">
      <c r="B37" s="370" t="s">
        <v>113</v>
      </c>
      <c r="C37" s="67" t="s">
        <v>114</v>
      </c>
      <c r="D37" s="63">
        <v>7.5</v>
      </c>
      <c r="E37" s="63" t="s">
        <v>21</v>
      </c>
      <c r="F37" s="61" t="s">
        <v>28</v>
      </c>
      <c r="G37" s="60" t="s">
        <v>6</v>
      </c>
      <c r="H37" s="369"/>
      <c r="I37" s="369"/>
      <c r="J37" s="369"/>
      <c r="K37" s="369"/>
      <c r="L37" s="369"/>
      <c r="M37" s="60"/>
      <c r="N37" s="19"/>
      <c r="O37" s="27"/>
      <c r="Q37" s="135" t="s">
        <v>2</v>
      </c>
      <c r="R37" s="130"/>
      <c r="S37" s="119">
        <f>SUMIFS(D8:D66,O8:O66,"Företagsekonomi",E8:E66,"A1N",N8:N66,"X")+SUMIFS(D8:D66,O8:O66,"Företagsekonomi",E8:E66,"A1F",N8:N66,"X")+SUMIFS(D8:D66,O8:O66,"Företagsekonomi",E8:E66,"A2E",N8:N66,"X")</f>
        <v>0</v>
      </c>
      <c r="T37" s="119">
        <v>60</v>
      </c>
      <c r="U37" s="114">
        <f>IF((T37-S37)&lt;0,0,SUM(T37-S37))</f>
        <v>60</v>
      </c>
      <c r="V37" s="4"/>
      <c r="W37" s="4"/>
      <c r="X37" s="275"/>
      <c r="Y37" s="276"/>
      <c r="Z37" s="277"/>
      <c r="AA37" s="4"/>
      <c r="AB37" s="4"/>
      <c r="AC37" s="4"/>
      <c r="AD37" s="4"/>
      <c r="AE37" s="4"/>
      <c r="AF37" s="4"/>
    </row>
    <row r="38" spans="2:32" ht="27.75" customHeight="1" x14ac:dyDescent="0.25">
      <c r="B38" s="213" t="s">
        <v>128</v>
      </c>
      <c r="C38" s="62" t="s">
        <v>112</v>
      </c>
      <c r="D38" s="63">
        <v>15</v>
      </c>
      <c r="E38" s="63" t="s">
        <v>17</v>
      </c>
      <c r="F38" s="64" t="s">
        <v>6</v>
      </c>
      <c r="G38" s="63" t="s">
        <v>5</v>
      </c>
      <c r="H38" s="77">
        <v>3</v>
      </c>
      <c r="I38" s="77">
        <v>12</v>
      </c>
      <c r="J38" s="77"/>
      <c r="K38" s="77"/>
      <c r="L38" s="77"/>
      <c r="M38" s="63">
        <v>15</v>
      </c>
      <c r="N38" s="35"/>
      <c r="O38" s="20"/>
      <c r="Q38" s="135" t="s">
        <v>34</v>
      </c>
      <c r="R38" s="130"/>
      <c r="S38" s="119">
        <f>SUMIFS(D8:D66,O8:O66,"Bioekonomimanagement",E8:E66,"A1N",N8:N66,"X")+SUMIFS(D8:D66,O8:O66,"Bioekonomimanagement",E8:E66,"A1F",N8:N66,"X")+SUMIFS(D8:D66,O8:O66,"Bioekonomimanagement",E8:E66,"A2E",N8:N66,"X")</f>
        <v>0</v>
      </c>
      <c r="T38" s="119">
        <v>60</v>
      </c>
      <c r="U38" s="114">
        <f>IF((T38-S38)&lt;0,0,SUM(T38-S38))</f>
        <v>60</v>
      </c>
      <c r="V38" s="4"/>
      <c r="W38" s="4"/>
      <c r="X38" s="275"/>
      <c r="Y38" s="276"/>
      <c r="Z38" s="277"/>
      <c r="AA38" s="4"/>
      <c r="AB38" s="4"/>
      <c r="AC38" s="4"/>
      <c r="AD38" s="4"/>
      <c r="AE38" s="4"/>
      <c r="AF38" s="4"/>
    </row>
    <row r="39" spans="2:32" ht="27.75" customHeight="1" thickBot="1" x14ac:dyDescent="0.3">
      <c r="B39" s="74" t="s">
        <v>116</v>
      </c>
      <c r="C39" s="81" t="s">
        <v>115</v>
      </c>
      <c r="D39" s="63">
        <v>15</v>
      </c>
      <c r="E39" s="63" t="s">
        <v>18</v>
      </c>
      <c r="F39" s="64" t="s">
        <v>6</v>
      </c>
      <c r="G39" s="63"/>
      <c r="H39" s="81"/>
      <c r="I39" s="81"/>
      <c r="J39" s="81"/>
      <c r="K39" s="77"/>
      <c r="L39" s="77"/>
      <c r="M39" s="81"/>
      <c r="N39" s="35"/>
      <c r="O39" s="27" t="s">
        <v>6</v>
      </c>
      <c r="Q39" s="136" t="s">
        <v>94</v>
      </c>
      <c r="R39" s="137"/>
      <c r="S39" s="138">
        <f>SUMIFS(D8:D66,E8:E66,"A2E",N8:N66,"X")</f>
        <v>0</v>
      </c>
      <c r="T39" s="139">
        <v>30</v>
      </c>
      <c r="U39" s="191">
        <f>IF((T39-S39)&lt;0,0,SUM(T39-S39))</f>
        <v>30</v>
      </c>
      <c r="V39" s="4"/>
      <c r="W39" s="4"/>
      <c r="X39" s="275"/>
      <c r="Y39" s="276"/>
      <c r="Z39" s="277"/>
      <c r="AA39" s="4"/>
      <c r="AB39" s="4"/>
      <c r="AC39" s="4"/>
      <c r="AD39" s="4"/>
      <c r="AE39" s="4"/>
      <c r="AF39" s="4"/>
    </row>
    <row r="40" spans="2:32" ht="33" customHeight="1" thickTop="1" thickBot="1" x14ac:dyDescent="0.35">
      <c r="B40" s="210" t="s">
        <v>43</v>
      </c>
      <c r="C40" s="36" t="s">
        <v>99</v>
      </c>
      <c r="D40" s="206" t="s">
        <v>4</v>
      </c>
      <c r="E40" s="206" t="s">
        <v>15</v>
      </c>
      <c r="F40" s="209" t="s">
        <v>36</v>
      </c>
      <c r="G40" s="206" t="s">
        <v>37</v>
      </c>
      <c r="H40" s="208" t="s">
        <v>44</v>
      </c>
      <c r="I40" s="208" t="s">
        <v>7</v>
      </c>
      <c r="J40" s="208" t="s">
        <v>101</v>
      </c>
      <c r="K40" s="209" t="s">
        <v>130</v>
      </c>
      <c r="L40" s="209" t="s">
        <v>131</v>
      </c>
      <c r="M40" s="208" t="s">
        <v>46</v>
      </c>
      <c r="N40" s="208" t="s">
        <v>100</v>
      </c>
      <c r="O40" s="207" t="s">
        <v>16</v>
      </c>
      <c r="Q40" s="140" t="s">
        <v>91</v>
      </c>
      <c r="R40" s="141"/>
      <c r="S40" s="142">
        <f>SUMIFS(D7:D66,N7:N66,"X")</f>
        <v>0</v>
      </c>
      <c r="T40" s="142">
        <v>300</v>
      </c>
      <c r="U40" s="143">
        <f>IF((T40-S40)&lt;0,0,SUM(T40-S40))</f>
        <v>300</v>
      </c>
      <c r="V40" s="4"/>
      <c r="W40" s="4"/>
      <c r="X40" s="278"/>
      <c r="Y40" s="279"/>
      <c r="Z40" s="280"/>
      <c r="AA40" s="4"/>
      <c r="AB40" s="4"/>
      <c r="AC40" s="4"/>
      <c r="AD40" s="4"/>
      <c r="AE40" s="4"/>
      <c r="AF40" s="4"/>
    </row>
    <row r="41" spans="2:32" ht="30" customHeight="1" x14ac:dyDescent="0.25">
      <c r="B41" s="214"/>
      <c r="C41" s="67"/>
      <c r="D41" s="63"/>
      <c r="E41" s="63"/>
      <c r="F41" s="64"/>
      <c r="G41" s="63"/>
      <c r="H41" s="63"/>
      <c r="I41" s="63"/>
      <c r="J41" s="77"/>
      <c r="K41" s="77"/>
      <c r="L41" s="77"/>
      <c r="M41" s="77"/>
      <c r="N41" s="19"/>
      <c r="O41" s="27"/>
      <c r="Q41" s="4"/>
      <c r="R41" s="4"/>
      <c r="S41" s="4"/>
      <c r="T41" s="4"/>
      <c r="U41" s="4"/>
      <c r="V41" s="4"/>
      <c r="W41" s="4"/>
      <c r="X41" s="220"/>
      <c r="Y41" s="220"/>
      <c r="Z41" s="220"/>
      <c r="AA41" s="4"/>
      <c r="AB41" s="4"/>
      <c r="AC41" s="4"/>
      <c r="AD41" s="4"/>
      <c r="AE41" s="4"/>
      <c r="AF41" s="4"/>
    </row>
    <row r="42" spans="2:32" ht="24" customHeight="1" x14ac:dyDescent="0.35">
      <c r="B42" s="18"/>
      <c r="C42" s="38"/>
      <c r="D42" s="22"/>
      <c r="E42" s="22"/>
      <c r="F42" s="23"/>
      <c r="G42" s="22"/>
      <c r="H42" s="34"/>
      <c r="I42" s="34"/>
      <c r="J42" s="34"/>
      <c r="K42" s="216"/>
      <c r="L42" s="216"/>
      <c r="M42" s="34"/>
      <c r="N42" s="39"/>
      <c r="O42" s="27"/>
      <c r="Q42" s="4"/>
      <c r="R42" s="4"/>
      <c r="S42" s="4"/>
      <c r="T42" s="4"/>
      <c r="U42" s="4"/>
      <c r="V42" s="37"/>
      <c r="W42" s="37"/>
      <c r="X42" s="4"/>
      <c r="Y42" s="4"/>
      <c r="Z42" s="4"/>
      <c r="AA42" s="4"/>
      <c r="AB42" s="4"/>
      <c r="AC42" s="4"/>
      <c r="AD42" s="4"/>
      <c r="AE42" s="4"/>
      <c r="AF42" s="4"/>
    </row>
    <row r="43" spans="2:32" ht="25.5" customHeight="1" x14ac:dyDescent="0.25">
      <c r="B43" s="18"/>
      <c r="C43" s="38"/>
      <c r="D43" s="22"/>
      <c r="E43" s="22"/>
      <c r="F43" s="23"/>
      <c r="G43" s="22"/>
      <c r="H43" s="34"/>
      <c r="I43" s="34"/>
      <c r="J43" s="34"/>
      <c r="K43" s="216"/>
      <c r="L43" s="216"/>
      <c r="M43" s="34"/>
      <c r="N43" s="39"/>
      <c r="O43" s="27"/>
      <c r="Q43" s="4"/>
      <c r="R43" s="4"/>
      <c r="S43" s="4"/>
      <c r="T43" s="4"/>
      <c r="U43" s="4"/>
      <c r="V43" s="4"/>
      <c r="W43" s="4"/>
      <c r="X43" s="4"/>
      <c r="Y43" s="4"/>
      <c r="Z43" s="4"/>
      <c r="AA43" s="4"/>
      <c r="AB43" s="4"/>
      <c r="AC43" s="4"/>
      <c r="AD43" s="4"/>
      <c r="AE43" s="4"/>
      <c r="AF43" s="4"/>
    </row>
    <row r="44" spans="2:32" ht="25.5" customHeight="1" x14ac:dyDescent="0.25">
      <c r="B44" s="18"/>
      <c r="C44" s="38"/>
      <c r="D44" s="22"/>
      <c r="E44" s="22"/>
      <c r="F44" s="23"/>
      <c r="G44" s="22"/>
      <c r="H44" s="34"/>
      <c r="I44" s="34"/>
      <c r="J44" s="34"/>
      <c r="K44" s="216"/>
      <c r="L44" s="216"/>
      <c r="M44" s="34"/>
      <c r="N44" s="39"/>
      <c r="O44" s="27"/>
      <c r="Q44" s="4"/>
      <c r="R44" s="4"/>
      <c r="S44" s="4"/>
      <c r="T44" s="4"/>
      <c r="U44" s="4"/>
      <c r="V44" s="4"/>
      <c r="W44" s="4"/>
      <c r="X44" s="4"/>
      <c r="Y44" s="4"/>
      <c r="Z44" s="4"/>
      <c r="AA44" s="4"/>
      <c r="AB44" s="4"/>
      <c r="AC44" s="4"/>
      <c r="AD44" s="4"/>
      <c r="AE44" s="4"/>
      <c r="AF44" s="4"/>
    </row>
    <row r="45" spans="2:32" ht="25.5" customHeight="1" x14ac:dyDescent="0.25">
      <c r="B45" s="18"/>
      <c r="C45" s="38"/>
      <c r="D45" s="22"/>
      <c r="E45" s="22"/>
      <c r="F45" s="23"/>
      <c r="G45" s="22"/>
      <c r="H45" s="34"/>
      <c r="I45" s="34"/>
      <c r="J45" s="34"/>
      <c r="K45" s="216"/>
      <c r="L45" s="216"/>
      <c r="M45" s="34"/>
      <c r="N45" s="39"/>
      <c r="O45" s="27"/>
      <c r="Q45" s="4"/>
      <c r="R45" s="4"/>
      <c r="S45" s="4"/>
      <c r="T45" s="4"/>
      <c r="U45" s="4"/>
      <c r="V45" s="4"/>
      <c r="W45" s="4"/>
      <c r="X45" s="4"/>
      <c r="Y45" s="4"/>
      <c r="Z45" s="4"/>
      <c r="AA45" s="4"/>
      <c r="AB45" s="4"/>
      <c r="AC45" s="4"/>
      <c r="AD45" s="4"/>
      <c r="AE45" s="4"/>
      <c r="AF45" s="4"/>
    </row>
    <row r="46" spans="2:32" ht="25.5" customHeight="1" x14ac:dyDescent="0.25">
      <c r="B46" s="18"/>
      <c r="C46" s="38"/>
      <c r="D46" s="22"/>
      <c r="E46" s="22"/>
      <c r="F46" s="23"/>
      <c r="G46" s="22"/>
      <c r="H46" s="34"/>
      <c r="I46" s="34"/>
      <c r="J46" s="34"/>
      <c r="K46" s="216"/>
      <c r="L46" s="216"/>
      <c r="M46" s="34"/>
      <c r="N46" s="39"/>
      <c r="O46" s="27"/>
      <c r="Q46" s="4"/>
      <c r="R46" s="4"/>
      <c r="S46" s="4"/>
      <c r="T46" s="4"/>
      <c r="U46" s="4"/>
      <c r="V46" s="4"/>
      <c r="W46" s="4"/>
      <c r="X46" s="4"/>
      <c r="Y46" s="4"/>
      <c r="Z46" s="4"/>
      <c r="AA46" s="4"/>
      <c r="AB46" s="4"/>
      <c r="AC46" s="4"/>
      <c r="AD46" s="4"/>
      <c r="AE46" s="4"/>
      <c r="AF46" s="4"/>
    </row>
    <row r="47" spans="2:32" ht="25.5" customHeight="1" x14ac:dyDescent="0.25">
      <c r="B47" s="18"/>
      <c r="C47" s="38"/>
      <c r="D47" s="22"/>
      <c r="E47" s="22"/>
      <c r="F47" s="23"/>
      <c r="G47" s="22"/>
      <c r="H47" s="34"/>
      <c r="I47" s="34"/>
      <c r="J47" s="34"/>
      <c r="K47" s="216"/>
      <c r="L47" s="216"/>
      <c r="M47" s="34"/>
      <c r="N47" s="39"/>
      <c r="O47" s="27"/>
      <c r="Q47" s="4"/>
      <c r="R47" s="4"/>
      <c r="S47" s="4"/>
      <c r="T47" s="4"/>
      <c r="U47" s="4"/>
      <c r="V47" s="4"/>
      <c r="W47" s="4"/>
      <c r="X47" s="4"/>
      <c r="Y47" s="4"/>
      <c r="Z47" s="4"/>
      <c r="AA47" s="4"/>
      <c r="AB47" s="4"/>
      <c r="AC47" s="4"/>
      <c r="AD47" s="4"/>
      <c r="AE47" s="4"/>
      <c r="AF47" s="4"/>
    </row>
    <row r="48" spans="2:32" ht="25.5" customHeight="1" thickBot="1" x14ac:dyDescent="0.3">
      <c r="B48" s="28"/>
      <c r="C48" s="182"/>
      <c r="D48" s="183"/>
      <c r="E48" s="183"/>
      <c r="F48" s="184"/>
      <c r="G48" s="183"/>
      <c r="H48" s="146"/>
      <c r="I48" s="146"/>
      <c r="J48" s="146"/>
      <c r="K48" s="217"/>
      <c r="L48" s="217"/>
      <c r="M48" s="146"/>
      <c r="N48" s="185"/>
      <c r="O48" s="186"/>
      <c r="Q48" s="4"/>
      <c r="R48" s="4"/>
      <c r="S48" s="4"/>
      <c r="T48" s="4"/>
      <c r="U48" s="4"/>
      <c r="V48" s="4"/>
      <c r="W48" s="4"/>
      <c r="X48" s="4"/>
      <c r="Y48" s="4"/>
      <c r="Z48" s="4"/>
      <c r="AA48" s="4"/>
      <c r="AB48" s="4"/>
      <c r="AC48" s="4"/>
      <c r="AD48" s="4"/>
      <c r="AE48" s="4"/>
      <c r="AF48" s="4"/>
    </row>
    <row r="49" spans="2:32" ht="24" customHeight="1" x14ac:dyDescent="0.25">
      <c r="B49" s="269" t="s">
        <v>98</v>
      </c>
      <c r="C49" s="270"/>
      <c r="D49" s="270"/>
      <c r="E49" s="270"/>
      <c r="F49" s="270"/>
      <c r="G49" s="270"/>
      <c r="H49" s="270"/>
      <c r="I49" s="270"/>
      <c r="J49" s="270"/>
      <c r="K49" s="270"/>
      <c r="L49" s="270"/>
      <c r="M49" s="270"/>
      <c r="N49" s="270"/>
      <c r="O49" s="271"/>
      <c r="Q49" s="4"/>
      <c r="R49" s="4"/>
      <c r="S49" s="4"/>
      <c r="T49" s="4"/>
      <c r="U49" s="4"/>
      <c r="V49" s="4"/>
      <c r="W49" s="4"/>
      <c r="X49" s="4"/>
      <c r="Y49" s="4"/>
      <c r="Z49" s="4"/>
      <c r="AA49" s="4"/>
      <c r="AB49" s="4"/>
      <c r="AC49" s="4"/>
      <c r="AD49" s="4"/>
      <c r="AE49" s="4"/>
      <c r="AF49" s="4"/>
    </row>
    <row r="50" spans="2:32" ht="45" customHeight="1" x14ac:dyDescent="0.3">
      <c r="B50" s="254"/>
      <c r="C50" s="255"/>
      <c r="D50" s="40"/>
      <c r="E50" s="40"/>
      <c r="F50" s="256" t="s">
        <v>36</v>
      </c>
      <c r="G50" s="258" t="s">
        <v>37</v>
      </c>
      <c r="H50" s="260" t="s">
        <v>47</v>
      </c>
      <c r="I50" s="257"/>
      <c r="J50" s="259"/>
      <c r="K50" s="320" t="s">
        <v>133</v>
      </c>
      <c r="L50" s="321"/>
      <c r="M50" s="261" t="s">
        <v>46</v>
      </c>
      <c r="N50" s="261" t="s">
        <v>100</v>
      </c>
      <c r="O50" s="312" t="s">
        <v>16</v>
      </c>
      <c r="Q50" s="226" t="s">
        <v>117</v>
      </c>
      <c r="R50" s="227"/>
      <c r="S50" s="227"/>
      <c r="T50" s="227"/>
      <c r="U50" s="228"/>
      <c r="V50" s="4"/>
      <c r="W50" s="4"/>
      <c r="X50" s="4"/>
      <c r="Y50" s="4"/>
      <c r="Z50" s="4"/>
      <c r="AA50" s="4"/>
      <c r="AB50" s="4"/>
      <c r="AC50" s="4"/>
      <c r="AD50" s="4"/>
      <c r="AE50" s="4"/>
      <c r="AF50" s="4"/>
    </row>
    <row r="51" spans="2:32" ht="33" customHeight="1" x14ac:dyDescent="0.25">
      <c r="B51" s="41" t="s">
        <v>43</v>
      </c>
      <c r="C51" s="11" t="s">
        <v>39</v>
      </c>
      <c r="D51" s="42" t="s">
        <v>4</v>
      </c>
      <c r="E51" s="11" t="s">
        <v>15</v>
      </c>
      <c r="F51" s="257"/>
      <c r="G51" s="259"/>
      <c r="H51" s="43" t="s">
        <v>44</v>
      </c>
      <c r="I51" s="43" t="s">
        <v>7</v>
      </c>
      <c r="J51" s="43" t="s">
        <v>101</v>
      </c>
      <c r="K51" s="322"/>
      <c r="L51" s="323"/>
      <c r="M51" s="262"/>
      <c r="N51" s="262"/>
      <c r="O51" s="332"/>
      <c r="Q51" s="326" t="s">
        <v>118</v>
      </c>
      <c r="R51" s="327"/>
      <c r="S51" s="328"/>
      <c r="T51" s="324" t="s">
        <v>119</v>
      </c>
      <c r="U51" s="325"/>
      <c r="V51" s="4"/>
      <c r="W51" s="4"/>
      <c r="X51" s="4"/>
      <c r="Y51" s="4"/>
      <c r="Z51" s="4"/>
      <c r="AA51" s="4"/>
      <c r="AB51" s="4"/>
      <c r="AC51" s="4"/>
      <c r="AD51" s="4"/>
      <c r="AE51" s="4"/>
      <c r="AF51" s="4"/>
    </row>
    <row r="52" spans="2:32" ht="33" customHeight="1" x14ac:dyDescent="0.25">
      <c r="B52" s="31"/>
      <c r="C52" s="44"/>
      <c r="D52" s="45"/>
      <c r="E52" s="46"/>
      <c r="F52" s="34"/>
      <c r="G52" s="34"/>
      <c r="H52" s="39"/>
      <c r="I52" s="39"/>
      <c r="J52" s="39"/>
      <c r="K52" s="221"/>
      <c r="L52" s="221"/>
      <c r="M52" s="223"/>
      <c r="N52" s="47"/>
      <c r="O52" s="48"/>
      <c r="Q52" s="329"/>
      <c r="R52" s="330"/>
      <c r="S52" s="331"/>
      <c r="T52" s="204" t="s">
        <v>6</v>
      </c>
      <c r="U52" s="204" t="s">
        <v>132</v>
      </c>
      <c r="V52" s="4"/>
      <c r="W52" s="4"/>
      <c r="X52" s="4"/>
      <c r="Y52" s="4"/>
      <c r="Z52" s="4"/>
      <c r="AA52" s="4"/>
      <c r="AB52" s="4"/>
      <c r="AC52" s="4"/>
      <c r="AD52" s="4"/>
      <c r="AE52" s="4"/>
      <c r="AF52" s="4"/>
    </row>
    <row r="53" spans="2:32" ht="21.75" customHeight="1" x14ac:dyDescent="0.25">
      <c r="B53" s="18"/>
      <c r="C53" s="44"/>
      <c r="D53" s="45"/>
      <c r="E53" s="46"/>
      <c r="F53" s="34"/>
      <c r="G53" s="34"/>
      <c r="H53" s="39"/>
      <c r="I53" s="39"/>
      <c r="J53" s="39"/>
      <c r="K53" s="221"/>
      <c r="L53" s="221"/>
      <c r="M53" s="223"/>
      <c r="N53" s="47"/>
      <c r="O53" s="48"/>
      <c r="Q53" s="333" t="s">
        <v>126</v>
      </c>
      <c r="R53" s="334"/>
      <c r="S53" s="335"/>
      <c r="T53" s="252" t="str">
        <f>IF(AND(V14=0,S26&gt;14.9),"JA!","Nej")</f>
        <v>Nej</v>
      </c>
      <c r="U53" s="252" t="str">
        <f>IF(AND(V8=0,S26&gt;14.9),"JA!","Nej")</f>
        <v>Nej</v>
      </c>
      <c r="V53" s="4"/>
      <c r="W53" s="4"/>
      <c r="X53" s="4"/>
      <c r="Y53" s="4"/>
      <c r="Z53" s="4"/>
      <c r="AA53" s="4"/>
      <c r="AB53" s="4"/>
      <c r="AC53" s="4"/>
      <c r="AD53" s="4"/>
      <c r="AE53" s="4"/>
      <c r="AF53" s="4"/>
    </row>
    <row r="54" spans="2:32" ht="21" customHeight="1" x14ac:dyDescent="0.25">
      <c r="B54" s="18"/>
      <c r="C54" s="44"/>
      <c r="D54" s="45"/>
      <c r="E54" s="46"/>
      <c r="F54" s="34"/>
      <c r="G54" s="34"/>
      <c r="H54" s="39"/>
      <c r="I54" s="39"/>
      <c r="J54" s="39"/>
      <c r="K54" s="221"/>
      <c r="L54" s="221"/>
      <c r="M54" s="223"/>
      <c r="N54" s="47"/>
      <c r="O54" s="48"/>
      <c r="Q54" s="336"/>
      <c r="R54" s="337"/>
      <c r="S54" s="338"/>
      <c r="T54" s="253"/>
      <c r="U54" s="253"/>
      <c r="V54" s="246"/>
      <c r="W54" s="246"/>
      <c r="X54" s="4"/>
      <c r="Y54" s="4"/>
      <c r="Z54" s="4"/>
      <c r="AA54" s="4"/>
      <c r="AB54" s="4"/>
      <c r="AC54" s="4"/>
      <c r="AD54" s="4"/>
      <c r="AE54" s="4"/>
      <c r="AF54" s="4"/>
    </row>
    <row r="55" spans="2:32" ht="21" customHeight="1" x14ac:dyDescent="0.25">
      <c r="B55" s="18"/>
      <c r="C55" s="44"/>
      <c r="D55" s="45"/>
      <c r="E55" s="46"/>
      <c r="F55" s="34"/>
      <c r="G55" s="34"/>
      <c r="H55" s="39"/>
      <c r="I55" s="39"/>
      <c r="J55" s="39"/>
      <c r="K55" s="221"/>
      <c r="L55" s="221"/>
      <c r="M55" s="223"/>
      <c r="N55" s="47"/>
      <c r="O55" s="48"/>
      <c r="Q55" s="333" t="s">
        <v>120</v>
      </c>
      <c r="R55" s="334"/>
      <c r="S55" s="335"/>
      <c r="T55" s="252" t="str">
        <f>IF(AND(V14=0,S26&gt;14.9),"JA!","Nej")</f>
        <v>Nej</v>
      </c>
      <c r="U55" s="247" t="str">
        <f>IF(AND(V8=0,S26&gt;14.9),"JA!","Nej")</f>
        <v>Nej</v>
      </c>
      <c r="V55" s="246"/>
      <c r="W55" s="246"/>
      <c r="X55" s="4"/>
      <c r="Y55" s="4"/>
      <c r="Z55" s="4"/>
      <c r="AA55" s="4"/>
      <c r="AB55" s="4"/>
      <c r="AC55" s="4"/>
      <c r="AD55" s="4"/>
      <c r="AE55" s="4"/>
      <c r="AF55" s="4"/>
    </row>
    <row r="56" spans="2:32" ht="21" customHeight="1" x14ac:dyDescent="0.25">
      <c r="B56" s="18"/>
      <c r="C56" s="44"/>
      <c r="D56" s="45"/>
      <c r="E56" s="46"/>
      <c r="F56" s="34"/>
      <c r="G56" s="34"/>
      <c r="H56" s="39"/>
      <c r="I56" s="39"/>
      <c r="J56" s="39"/>
      <c r="K56" s="221"/>
      <c r="L56" s="221"/>
      <c r="M56" s="223"/>
      <c r="N56" s="47"/>
      <c r="O56" s="48"/>
      <c r="Q56" s="336"/>
      <c r="R56" s="337"/>
      <c r="S56" s="338"/>
      <c r="T56" s="253"/>
      <c r="U56" s="248"/>
      <c r="V56" s="49"/>
      <c r="W56" s="4"/>
      <c r="X56" s="4"/>
      <c r="Y56" s="4"/>
      <c r="Z56" s="4"/>
      <c r="AA56" s="4"/>
      <c r="AB56" s="4"/>
      <c r="AC56" s="4"/>
      <c r="AD56" s="4"/>
      <c r="AE56" s="4"/>
      <c r="AF56" s="4"/>
    </row>
    <row r="57" spans="2:32" ht="21" customHeight="1" x14ac:dyDescent="0.25">
      <c r="B57" s="18"/>
      <c r="C57" s="44"/>
      <c r="D57" s="45"/>
      <c r="E57" s="46"/>
      <c r="F57" s="34"/>
      <c r="G57" s="34"/>
      <c r="H57" s="39"/>
      <c r="I57" s="39"/>
      <c r="J57" s="39"/>
      <c r="K57" s="221"/>
      <c r="L57" s="221"/>
      <c r="M57" s="223"/>
      <c r="N57" s="47"/>
      <c r="O57" s="48"/>
      <c r="Q57" s="333" t="s">
        <v>121</v>
      </c>
      <c r="R57" s="334"/>
      <c r="S57" s="335"/>
      <c r="T57" s="252" t="str">
        <f>IF(V14=0,"JA!","Nej")</f>
        <v>Nej</v>
      </c>
      <c r="U57" s="247" t="str">
        <f>IF(V8=0,"JA!","Nej")</f>
        <v>Nej</v>
      </c>
      <c r="V57" s="49"/>
      <c r="W57" s="4"/>
      <c r="X57" s="4"/>
      <c r="Y57" s="4"/>
      <c r="Z57" s="4"/>
      <c r="AA57" s="4"/>
      <c r="AB57" s="4"/>
      <c r="AC57" s="4"/>
      <c r="AD57" s="4"/>
      <c r="AE57" s="4"/>
      <c r="AF57" s="4"/>
    </row>
    <row r="58" spans="2:32" ht="21" customHeight="1" x14ac:dyDescent="0.25">
      <c r="B58" s="18"/>
      <c r="C58" s="44"/>
      <c r="D58" s="45"/>
      <c r="E58" s="46"/>
      <c r="F58" s="34"/>
      <c r="G58" s="34"/>
      <c r="H58" s="39"/>
      <c r="I58" s="39"/>
      <c r="J58" s="39"/>
      <c r="K58" s="221"/>
      <c r="L58" s="221"/>
      <c r="M58" s="223"/>
      <c r="N58" s="47"/>
      <c r="O58" s="48"/>
      <c r="Q58" s="336"/>
      <c r="R58" s="337"/>
      <c r="S58" s="338"/>
      <c r="T58" s="253"/>
      <c r="U58" s="248"/>
      <c r="V58" s="49"/>
      <c r="W58" s="4"/>
      <c r="X58" s="4"/>
      <c r="Y58" s="4"/>
      <c r="Z58" s="4"/>
      <c r="AA58" s="4"/>
      <c r="AB58" s="4"/>
      <c r="AC58" s="4"/>
      <c r="AD58" s="4"/>
      <c r="AE58" s="4"/>
      <c r="AF58" s="4"/>
    </row>
    <row r="59" spans="2:32" ht="21" customHeight="1" x14ac:dyDescent="0.25">
      <c r="B59" s="18"/>
      <c r="C59" s="44"/>
      <c r="D59" s="45"/>
      <c r="E59" s="46"/>
      <c r="F59" s="34"/>
      <c r="G59" s="34"/>
      <c r="H59" s="39"/>
      <c r="I59" s="39"/>
      <c r="J59" s="39"/>
      <c r="K59" s="221"/>
      <c r="L59" s="221"/>
      <c r="M59" s="223"/>
      <c r="N59" s="47"/>
      <c r="O59" s="48"/>
      <c r="Q59" s="229" t="s">
        <v>122</v>
      </c>
      <c r="R59" s="230"/>
      <c r="S59" s="231"/>
      <c r="T59" s="252" t="str">
        <f>IF(AND(V14=0,S19&gt;59.9,S27&gt;29.9,S28&gt;14.9),"JA!","Nej")</f>
        <v>Nej</v>
      </c>
      <c r="U59" s="247" t="str">
        <f>IF(AND(V8=0,S27&gt;29.9,S28&gt;14.9),"JA!","Nej")</f>
        <v>Nej</v>
      </c>
      <c r="V59" s="49"/>
      <c r="W59" s="4"/>
      <c r="X59" s="4"/>
      <c r="Y59" s="4"/>
      <c r="Z59" s="4"/>
      <c r="AA59" s="4"/>
      <c r="AB59" s="4"/>
      <c r="AC59" s="4"/>
      <c r="AD59" s="4"/>
      <c r="AE59" s="4"/>
      <c r="AF59" s="4"/>
    </row>
    <row r="60" spans="2:32" ht="21" customHeight="1" x14ac:dyDescent="0.25">
      <c r="B60" s="18"/>
      <c r="C60" s="44"/>
      <c r="D60" s="45"/>
      <c r="E60" s="46"/>
      <c r="F60" s="34"/>
      <c r="G60" s="34"/>
      <c r="H60" s="39"/>
      <c r="I60" s="39"/>
      <c r="J60" s="39"/>
      <c r="K60" s="221"/>
      <c r="L60" s="221"/>
      <c r="M60" s="223"/>
      <c r="N60" s="47"/>
      <c r="O60" s="48"/>
      <c r="Q60" s="232"/>
      <c r="R60" s="233"/>
      <c r="S60" s="234"/>
      <c r="T60" s="253"/>
      <c r="U60" s="248"/>
      <c r="V60" s="49"/>
      <c r="W60" s="4"/>
      <c r="X60" s="4"/>
      <c r="Y60" s="4"/>
      <c r="Z60" s="4"/>
      <c r="AA60" s="4"/>
      <c r="AB60" s="4"/>
      <c r="AC60" s="4"/>
      <c r="AD60" s="4"/>
      <c r="AE60" s="4"/>
      <c r="AF60" s="4"/>
    </row>
    <row r="61" spans="2:32" ht="21" customHeight="1" x14ac:dyDescent="0.25">
      <c r="B61" s="18"/>
      <c r="C61" s="44"/>
      <c r="D61" s="45"/>
      <c r="E61" s="46"/>
      <c r="F61" s="34"/>
      <c r="G61" s="34"/>
      <c r="H61" s="39"/>
      <c r="I61" s="39"/>
      <c r="J61" s="39"/>
      <c r="K61" s="221"/>
      <c r="L61" s="221"/>
      <c r="M61" s="223"/>
      <c r="N61" s="47"/>
      <c r="O61" s="48"/>
      <c r="Q61" s="229" t="s">
        <v>127</v>
      </c>
      <c r="R61" s="230"/>
      <c r="S61" s="231"/>
      <c r="T61" s="252" t="str">
        <f>IF(AND(V14=0,S28&gt;89.9),"JA!","Nej")</f>
        <v>Nej</v>
      </c>
      <c r="U61" s="249" t="str">
        <f>IF(AND(V8=0,S28&gt;89.9),"JA!","Nej")</f>
        <v>Nej</v>
      </c>
      <c r="V61" s="49"/>
      <c r="W61" s="4"/>
      <c r="X61" s="4"/>
      <c r="Y61" s="4"/>
      <c r="Z61" s="4"/>
      <c r="AA61" s="4"/>
      <c r="AB61" s="4"/>
      <c r="AC61" s="4"/>
      <c r="AD61" s="4"/>
      <c r="AE61" s="4"/>
      <c r="AF61" s="4"/>
    </row>
    <row r="62" spans="2:32" ht="21" customHeight="1" x14ac:dyDescent="0.25">
      <c r="B62" s="18"/>
      <c r="C62" s="44"/>
      <c r="D62" s="45"/>
      <c r="E62" s="46"/>
      <c r="F62" s="34"/>
      <c r="G62" s="34"/>
      <c r="H62" s="39"/>
      <c r="I62" s="39"/>
      <c r="J62" s="39"/>
      <c r="K62" s="221"/>
      <c r="L62" s="221"/>
      <c r="M62" s="223"/>
      <c r="N62" s="47"/>
      <c r="O62" s="48"/>
      <c r="Q62" s="232"/>
      <c r="R62" s="233"/>
      <c r="S62" s="234"/>
      <c r="T62" s="253"/>
      <c r="U62" s="250"/>
      <c r="V62" s="49"/>
      <c r="W62" s="4"/>
      <c r="X62" s="4"/>
      <c r="Y62" s="4"/>
      <c r="Z62" s="4"/>
      <c r="AA62" s="4"/>
      <c r="AB62" s="4"/>
      <c r="AC62" s="4"/>
      <c r="AD62" s="4"/>
      <c r="AE62" s="4"/>
      <c r="AF62" s="4"/>
    </row>
    <row r="63" spans="2:32" ht="21" customHeight="1" x14ac:dyDescent="0.25">
      <c r="B63" s="18"/>
      <c r="C63" s="44"/>
      <c r="D63" s="45"/>
      <c r="E63" s="46"/>
      <c r="F63" s="34"/>
      <c r="G63" s="34"/>
      <c r="H63" s="39"/>
      <c r="I63" s="39"/>
      <c r="J63" s="39"/>
      <c r="K63" s="221"/>
      <c r="L63" s="221"/>
      <c r="M63" s="223"/>
      <c r="N63" s="47"/>
      <c r="O63" s="48"/>
      <c r="Q63" s="333" t="s">
        <v>123</v>
      </c>
      <c r="R63" s="334"/>
      <c r="S63" s="335"/>
      <c r="T63" s="252" t="str">
        <f>IF(AND(V14=0,S19&gt;59.9,N20="x",SUM(SUMIFS(K8:K48,N8:N48,"X"))+SUM(SUMIFS(L8:L48,N8:N48,"x"))&gt;14.9),"JA!","Nej")</f>
        <v>Nej</v>
      </c>
      <c r="U63" s="247" t="str">
        <f>IF(AND(V8=0,N20="x",SUM(SUMIFS(K8:K48,N8:N48,"x"))+SUM(SUMIFS(L8:L48,N8:N48,"x"))&gt;14.9),"JA!","Nej")</f>
        <v>Nej</v>
      </c>
      <c r="V63" s="49"/>
      <c r="W63" s="4"/>
      <c r="X63" s="4"/>
      <c r="Y63" s="4"/>
      <c r="Z63" s="4"/>
      <c r="AA63" s="4"/>
      <c r="AB63" s="4"/>
      <c r="AC63" s="4"/>
      <c r="AD63" s="4"/>
      <c r="AE63" s="4"/>
      <c r="AF63" s="4"/>
    </row>
    <row r="64" spans="2:32" ht="21" customHeight="1" x14ac:dyDescent="0.25">
      <c r="B64" s="18"/>
      <c r="C64" s="44"/>
      <c r="D64" s="45"/>
      <c r="E64" s="46"/>
      <c r="F64" s="34"/>
      <c r="G64" s="34"/>
      <c r="H64" s="39"/>
      <c r="I64" s="39"/>
      <c r="J64" s="39"/>
      <c r="K64" s="221"/>
      <c r="L64" s="221"/>
      <c r="M64" s="223"/>
      <c r="N64" s="47"/>
      <c r="O64" s="48"/>
      <c r="Q64" s="336"/>
      <c r="R64" s="337"/>
      <c r="S64" s="338"/>
      <c r="T64" s="253"/>
      <c r="U64" s="248"/>
      <c r="V64" s="49"/>
      <c r="W64" s="4"/>
      <c r="X64" s="4"/>
      <c r="Y64" s="4"/>
      <c r="Z64" s="4"/>
      <c r="AA64" s="4"/>
      <c r="AB64" s="4"/>
      <c r="AC64" s="4"/>
      <c r="AD64" s="4"/>
      <c r="AE64" s="4"/>
      <c r="AF64" s="4"/>
    </row>
    <row r="65" spans="2:32" ht="21" customHeight="1" x14ac:dyDescent="0.25">
      <c r="B65" s="18"/>
      <c r="C65" s="44"/>
      <c r="D65" s="45"/>
      <c r="E65" s="46"/>
      <c r="F65" s="34"/>
      <c r="G65" s="34"/>
      <c r="H65" s="39"/>
      <c r="I65" s="39"/>
      <c r="J65" s="39"/>
      <c r="K65" s="221"/>
      <c r="L65" s="221"/>
      <c r="M65" s="223"/>
      <c r="N65" s="47"/>
      <c r="O65" s="48"/>
      <c r="Q65" s="4"/>
      <c r="R65" s="4"/>
      <c r="S65" s="4"/>
      <c r="T65" s="4"/>
      <c r="U65" s="4"/>
      <c r="V65" s="251"/>
      <c r="W65" s="4"/>
      <c r="X65" s="4"/>
      <c r="Y65" s="4"/>
      <c r="Z65" s="4"/>
      <c r="AA65" s="4"/>
      <c r="AB65" s="4"/>
      <c r="AC65" s="4"/>
      <c r="AD65" s="4"/>
      <c r="AE65" s="4"/>
      <c r="AF65" s="4"/>
    </row>
    <row r="66" spans="2:32" ht="21" customHeight="1" thickBot="1" x14ac:dyDescent="0.3">
      <c r="B66" s="50"/>
      <c r="C66" s="51"/>
      <c r="D66" s="52"/>
      <c r="E66" s="52"/>
      <c r="F66" s="53"/>
      <c r="G66" s="52"/>
      <c r="H66" s="54"/>
      <c r="I66" s="54"/>
      <c r="J66" s="54"/>
      <c r="K66" s="222"/>
      <c r="L66" s="222"/>
      <c r="M66" s="224"/>
      <c r="N66" s="54"/>
      <c r="O66" s="55"/>
      <c r="Q66" s="243"/>
      <c r="R66" s="243"/>
      <c r="S66" s="243"/>
      <c r="T66" s="56"/>
      <c r="U66" s="56"/>
      <c r="V66" s="251"/>
      <c r="W66" s="4"/>
      <c r="X66" s="4"/>
      <c r="Y66" s="4"/>
      <c r="Z66" s="4"/>
      <c r="AA66" s="4"/>
      <c r="AB66" s="4"/>
      <c r="AC66" s="4"/>
      <c r="AD66" s="4"/>
      <c r="AE66" s="4"/>
      <c r="AF66" s="4"/>
    </row>
    <row r="67" spans="2:32" ht="21" customHeight="1" x14ac:dyDescent="0.25">
      <c r="C67" s="4"/>
      <c r="D67" s="56"/>
      <c r="E67" s="56"/>
      <c r="F67" s="4"/>
      <c r="G67" s="4"/>
      <c r="H67" s="4"/>
      <c r="I67" s="4"/>
      <c r="J67" s="4"/>
      <c r="K67" s="218"/>
      <c r="L67" s="218"/>
      <c r="M67" s="4"/>
      <c r="N67" s="4"/>
      <c r="O67" s="4"/>
      <c r="Q67" s="4"/>
      <c r="R67" s="4"/>
      <c r="S67" s="4"/>
      <c r="T67" s="4"/>
      <c r="U67" s="4"/>
      <c r="V67" s="49"/>
      <c r="W67" s="4"/>
      <c r="X67" s="4"/>
      <c r="Y67" s="4"/>
      <c r="Z67" s="4"/>
      <c r="AA67" s="4"/>
      <c r="AB67" s="4"/>
      <c r="AC67" s="4"/>
      <c r="AD67" s="4"/>
      <c r="AE67" s="4"/>
      <c r="AF67" s="4"/>
    </row>
    <row r="68" spans="2:32" ht="21" customHeight="1" x14ac:dyDescent="0.25">
      <c r="C68" s="4"/>
      <c r="D68" s="4"/>
      <c r="E68" s="4"/>
      <c r="F68" s="4"/>
      <c r="G68" s="4"/>
      <c r="H68" s="4"/>
      <c r="I68" s="4"/>
      <c r="J68" s="4"/>
      <c r="K68" s="218"/>
      <c r="L68" s="218"/>
      <c r="M68" s="4"/>
      <c r="N68" s="4"/>
      <c r="O68" s="4"/>
      <c r="Q68" s="4"/>
      <c r="R68" s="4"/>
      <c r="S68" s="4"/>
      <c r="T68" s="4"/>
      <c r="U68" s="4"/>
      <c r="V68" s="49"/>
      <c r="W68" s="4"/>
      <c r="X68" s="4"/>
      <c r="Y68" s="4"/>
      <c r="Z68" s="4"/>
      <c r="AA68" s="4"/>
      <c r="AB68" s="4"/>
      <c r="AC68" s="4"/>
      <c r="AD68" s="4"/>
      <c r="AE68" s="4"/>
      <c r="AF68" s="4"/>
    </row>
    <row r="69" spans="2:32" ht="21" customHeight="1" x14ac:dyDescent="0.25">
      <c r="C69" s="4"/>
      <c r="D69" s="4"/>
      <c r="E69" s="4"/>
      <c r="F69" s="4"/>
      <c r="G69" s="4"/>
      <c r="H69" s="4"/>
      <c r="I69" s="4"/>
      <c r="J69" s="4"/>
      <c r="K69" s="218"/>
      <c r="L69" s="218"/>
      <c r="M69" s="4"/>
      <c r="N69" s="4"/>
      <c r="O69" s="4"/>
      <c r="Q69" s="4"/>
      <c r="R69" s="4"/>
      <c r="S69" s="4"/>
      <c r="T69" s="4"/>
      <c r="U69" s="4"/>
      <c r="V69" s="49"/>
      <c r="W69" s="4"/>
      <c r="X69" s="4"/>
      <c r="Y69" s="4"/>
      <c r="Z69" s="4"/>
      <c r="AA69" s="4"/>
      <c r="AB69" s="4"/>
      <c r="AC69" s="4"/>
      <c r="AD69" s="4"/>
      <c r="AE69" s="4"/>
      <c r="AF69" s="4"/>
    </row>
    <row r="70" spans="2:32" ht="21" customHeight="1" x14ac:dyDescent="0.25">
      <c r="C70" s="4"/>
      <c r="D70" s="4"/>
      <c r="E70" s="4"/>
      <c r="F70" s="4"/>
      <c r="G70" s="4"/>
      <c r="H70" s="4"/>
      <c r="I70" s="4"/>
      <c r="J70" s="4"/>
      <c r="K70" s="218"/>
      <c r="L70" s="218"/>
      <c r="M70" s="4"/>
      <c r="N70" s="4"/>
      <c r="O70" s="4"/>
      <c r="Q70" s="4"/>
      <c r="R70" s="4"/>
      <c r="S70" s="4"/>
      <c r="T70" s="4"/>
      <c r="U70" s="4"/>
      <c r="V70" s="49"/>
      <c r="W70" s="4"/>
      <c r="X70" s="4"/>
      <c r="Y70" s="4"/>
      <c r="Z70" s="4"/>
      <c r="AA70" s="4"/>
      <c r="AB70" s="4"/>
      <c r="AC70" s="4"/>
      <c r="AD70" s="4"/>
      <c r="AE70" s="4"/>
      <c r="AF70" s="4"/>
    </row>
    <row r="71" spans="2:32" ht="21" customHeight="1" x14ac:dyDescent="0.25">
      <c r="C71" s="4"/>
      <c r="D71" s="4"/>
      <c r="E71" s="4"/>
      <c r="F71" s="4"/>
      <c r="G71" s="4"/>
      <c r="H71" s="4"/>
      <c r="I71" s="4"/>
      <c r="J71" s="4"/>
      <c r="K71" s="218"/>
      <c r="L71" s="218"/>
      <c r="M71" s="4"/>
      <c r="N71" s="4"/>
      <c r="O71" s="4"/>
      <c r="P71" s="57" t="s">
        <v>20</v>
      </c>
      <c r="Q71" s="4"/>
      <c r="R71" s="4"/>
      <c r="S71" s="4"/>
      <c r="T71" s="4"/>
      <c r="U71" s="4"/>
      <c r="V71" s="49"/>
      <c r="W71" s="4"/>
      <c r="X71" s="4"/>
      <c r="Y71" s="4"/>
      <c r="Z71" s="4"/>
      <c r="AA71" s="4"/>
      <c r="AB71" s="4"/>
      <c r="AC71" s="4"/>
      <c r="AD71" s="4"/>
      <c r="AE71" s="4"/>
      <c r="AF71" s="4"/>
    </row>
    <row r="72" spans="2:32" ht="17.25" customHeight="1" x14ac:dyDescent="0.25">
      <c r="C72" s="4"/>
      <c r="D72" s="4"/>
      <c r="E72" s="4"/>
      <c r="F72" s="4"/>
      <c r="G72" s="4"/>
      <c r="H72" s="4"/>
      <c r="I72" s="4"/>
      <c r="J72" s="4"/>
      <c r="K72" s="218"/>
      <c r="L72" s="218"/>
      <c r="M72" s="4"/>
      <c r="N72" s="4"/>
      <c r="O72" s="4"/>
      <c r="P72" s="57" t="s">
        <v>21</v>
      </c>
      <c r="Q72" s="4"/>
      <c r="R72" s="4"/>
      <c r="S72" s="4"/>
      <c r="T72" s="4"/>
      <c r="U72" s="4"/>
      <c r="V72" s="49"/>
      <c r="W72" s="4"/>
      <c r="X72" s="4"/>
      <c r="Y72" s="4"/>
      <c r="Z72" s="4"/>
      <c r="AA72" s="4"/>
      <c r="AB72" s="4"/>
      <c r="AC72" s="4"/>
      <c r="AD72" s="4"/>
      <c r="AE72" s="4"/>
      <c r="AF72" s="4"/>
    </row>
    <row r="73" spans="2:32" ht="17.25" customHeight="1" x14ac:dyDescent="0.25">
      <c r="C73" s="4"/>
      <c r="D73" s="4"/>
      <c r="E73" s="4"/>
      <c r="F73" s="4"/>
      <c r="G73" s="4"/>
      <c r="H73" s="4"/>
      <c r="I73" s="4"/>
      <c r="J73" s="4"/>
      <c r="K73" s="218"/>
      <c r="L73" s="218"/>
      <c r="M73" s="4"/>
      <c r="N73" s="4"/>
      <c r="O73" s="4"/>
      <c r="P73" s="57" t="s">
        <v>17</v>
      </c>
      <c r="Q73" s="4"/>
      <c r="R73" s="4"/>
      <c r="S73" s="4"/>
      <c r="T73" s="4"/>
      <c r="U73" s="4"/>
      <c r="V73" s="49"/>
      <c r="W73" s="4"/>
      <c r="X73" s="4"/>
      <c r="Y73" s="4"/>
      <c r="Z73" s="4"/>
      <c r="AA73" s="4"/>
      <c r="AB73" s="4"/>
      <c r="AC73" s="4"/>
      <c r="AD73" s="4"/>
      <c r="AE73" s="4"/>
      <c r="AF73" s="4"/>
    </row>
    <row r="74" spans="2:32" ht="17.25" customHeight="1" x14ac:dyDescent="0.25">
      <c r="C74" s="4"/>
      <c r="D74" s="4"/>
      <c r="E74" s="4"/>
      <c r="F74" s="4"/>
      <c r="G74" s="4"/>
      <c r="H74" s="4"/>
      <c r="I74" s="4"/>
      <c r="J74" s="4"/>
      <c r="K74" s="218"/>
      <c r="L74" s="218"/>
      <c r="M74" s="4"/>
      <c r="N74" s="4"/>
      <c r="O74" s="4"/>
      <c r="P74" s="57" t="s">
        <v>18</v>
      </c>
      <c r="Q74" s="4"/>
      <c r="R74" s="4"/>
      <c r="S74" s="4"/>
      <c r="T74" s="4"/>
      <c r="U74" s="4"/>
      <c r="V74" s="49"/>
      <c r="W74" s="4"/>
      <c r="X74" s="4"/>
      <c r="Y74" s="4"/>
      <c r="Z74" s="4"/>
      <c r="AA74" s="4"/>
      <c r="AB74" s="4"/>
      <c r="AC74" s="4"/>
      <c r="AD74" s="4"/>
      <c r="AE74" s="4"/>
      <c r="AF74" s="4"/>
    </row>
    <row r="75" spans="2:32" ht="17.25" customHeight="1" x14ac:dyDescent="0.25">
      <c r="C75" s="4"/>
      <c r="D75" s="4"/>
      <c r="E75" s="4"/>
      <c r="F75" s="4"/>
      <c r="G75" s="4"/>
      <c r="H75" s="4"/>
      <c r="I75" s="4"/>
      <c r="J75" s="4"/>
      <c r="K75" s="218"/>
      <c r="L75" s="218"/>
      <c r="M75" s="4"/>
      <c r="N75" s="4"/>
      <c r="O75" s="4"/>
      <c r="P75" s="57" t="s">
        <v>19</v>
      </c>
      <c r="Q75" s="4"/>
      <c r="R75" s="4"/>
      <c r="S75" s="4"/>
      <c r="T75" s="4"/>
      <c r="U75" s="4"/>
      <c r="V75" s="4"/>
      <c r="W75" s="4"/>
      <c r="X75" s="4"/>
      <c r="Y75" s="4"/>
      <c r="Z75" s="4"/>
      <c r="AA75" s="4"/>
      <c r="AB75" s="4"/>
      <c r="AC75" s="4"/>
      <c r="AD75" s="4"/>
      <c r="AE75" s="4"/>
      <c r="AF75" s="4"/>
    </row>
    <row r="76" spans="2:32" ht="17.25" customHeight="1" x14ac:dyDescent="0.25">
      <c r="C76" s="4"/>
      <c r="D76" s="4"/>
      <c r="E76" s="4"/>
      <c r="F76" s="4"/>
      <c r="G76" s="4"/>
      <c r="H76" s="4"/>
      <c r="I76" s="4"/>
      <c r="J76" s="4"/>
      <c r="K76" s="218"/>
      <c r="L76" s="218"/>
      <c r="M76" s="4"/>
      <c r="N76" s="4"/>
      <c r="O76" s="4"/>
      <c r="P76" s="57" t="s">
        <v>22</v>
      </c>
      <c r="Q76" s="4"/>
      <c r="R76" s="4"/>
      <c r="S76" s="4"/>
      <c r="T76" s="4"/>
      <c r="U76" s="4"/>
      <c r="V76" s="4"/>
      <c r="W76" s="4"/>
      <c r="X76" s="4"/>
      <c r="Y76" s="4"/>
      <c r="Z76" s="4"/>
      <c r="AA76" s="4"/>
      <c r="AB76" s="4"/>
      <c r="AC76" s="4"/>
      <c r="AD76" s="4"/>
      <c r="AE76" s="4"/>
      <c r="AF76" s="4"/>
    </row>
    <row r="77" spans="2:32" ht="17.25" customHeight="1" x14ac:dyDescent="0.25">
      <c r="C77" s="4"/>
      <c r="D77" s="4"/>
      <c r="E77" s="4"/>
      <c r="F77" s="4"/>
      <c r="G77" s="4"/>
      <c r="H77" s="4"/>
      <c r="I77" s="4"/>
      <c r="J77" s="4"/>
      <c r="K77" s="218"/>
      <c r="L77" s="218"/>
      <c r="M77" s="4"/>
      <c r="N77" s="4"/>
      <c r="O77" s="4"/>
      <c r="P77" s="57" t="s">
        <v>42</v>
      </c>
      <c r="Q77" s="4"/>
      <c r="R77" s="4"/>
      <c r="S77" s="4"/>
      <c r="T77" s="4"/>
      <c r="U77" s="4"/>
      <c r="V77" s="4"/>
      <c r="W77" s="4"/>
      <c r="X77" s="4"/>
      <c r="Y77" s="4"/>
      <c r="Z77" s="4"/>
      <c r="AA77" s="4"/>
      <c r="AB77" s="4"/>
      <c r="AC77" s="4"/>
      <c r="AD77" s="4"/>
      <c r="AE77" s="4"/>
      <c r="AF77" s="4"/>
    </row>
    <row r="78" spans="2:32" ht="17.25" customHeight="1" x14ac:dyDescent="0.25">
      <c r="C78" s="4"/>
      <c r="D78" s="4"/>
      <c r="E78" s="4"/>
      <c r="F78" s="4"/>
      <c r="G78" s="4"/>
      <c r="H78" s="4"/>
      <c r="I78" s="4"/>
      <c r="J78" s="4"/>
      <c r="K78" s="218"/>
      <c r="L78" s="218"/>
      <c r="M78" s="4"/>
      <c r="N78" s="4"/>
      <c r="O78" s="4"/>
      <c r="Q78" s="4"/>
      <c r="R78" s="4"/>
      <c r="S78" s="4"/>
      <c r="T78" s="4"/>
      <c r="U78" s="4"/>
      <c r="V78" s="4"/>
      <c r="W78" s="4"/>
      <c r="X78" s="4"/>
      <c r="Y78" s="4"/>
      <c r="Z78" s="4"/>
      <c r="AA78" s="4"/>
      <c r="AB78" s="4"/>
      <c r="AC78" s="4"/>
      <c r="AD78" s="4"/>
      <c r="AE78" s="4"/>
      <c r="AF78" s="4"/>
    </row>
    <row r="79" spans="2:32" ht="17.25" customHeight="1" x14ac:dyDescent="0.25">
      <c r="C79" s="4"/>
      <c r="D79" s="4"/>
      <c r="E79" s="4"/>
      <c r="F79" s="4"/>
      <c r="G79" s="4"/>
      <c r="H79" s="4"/>
      <c r="I79" s="4"/>
      <c r="J79" s="4"/>
      <c r="K79" s="218"/>
      <c r="L79" s="218"/>
      <c r="M79" s="4"/>
      <c r="N79" s="4"/>
      <c r="O79" s="4"/>
      <c r="Q79" s="4"/>
      <c r="R79" s="4"/>
      <c r="S79" s="4"/>
      <c r="T79" s="4"/>
      <c r="U79" s="4"/>
      <c r="V79" s="4"/>
      <c r="W79" s="4"/>
      <c r="X79" s="4"/>
      <c r="Y79" s="4"/>
      <c r="Z79" s="4"/>
      <c r="AA79" s="4"/>
      <c r="AB79" s="4"/>
      <c r="AC79" s="4"/>
      <c r="AD79" s="4"/>
      <c r="AE79" s="4"/>
      <c r="AF79" s="4"/>
    </row>
    <row r="80" spans="2:32" ht="17.25" customHeight="1" x14ac:dyDescent="0.25">
      <c r="C80" s="4"/>
      <c r="D80" s="4"/>
      <c r="E80" s="4"/>
      <c r="F80" s="4"/>
      <c r="G80" s="4"/>
      <c r="H80" s="4"/>
      <c r="I80" s="4"/>
      <c r="J80" s="4"/>
      <c r="K80" s="218"/>
      <c r="L80" s="218"/>
      <c r="M80" s="4"/>
      <c r="N80" s="4"/>
      <c r="O80" s="4"/>
      <c r="Q80" s="4"/>
      <c r="R80" s="4"/>
      <c r="S80" s="4"/>
      <c r="T80" s="4"/>
      <c r="U80" s="4"/>
      <c r="V80" s="4"/>
      <c r="W80" s="4"/>
      <c r="X80" s="4"/>
      <c r="Y80" s="4"/>
      <c r="Z80" s="4"/>
      <c r="AA80" s="4"/>
      <c r="AB80" s="4"/>
      <c r="AC80" s="4"/>
      <c r="AD80" s="4"/>
      <c r="AE80" s="4"/>
      <c r="AF80" s="4"/>
    </row>
    <row r="81" spans="3:32" ht="17.25" customHeight="1" x14ac:dyDescent="0.25">
      <c r="C81" s="4"/>
      <c r="D81" s="4"/>
      <c r="E81" s="4"/>
      <c r="F81" s="4"/>
      <c r="G81" s="4"/>
      <c r="H81" s="4"/>
      <c r="I81" s="4"/>
      <c r="J81" s="4"/>
      <c r="K81" s="218"/>
      <c r="L81" s="218"/>
      <c r="M81" s="4"/>
      <c r="N81" s="4"/>
      <c r="O81" s="4"/>
      <c r="Q81" s="4"/>
      <c r="R81" s="4"/>
      <c r="S81" s="4"/>
      <c r="T81" s="4"/>
      <c r="U81" s="4"/>
      <c r="V81" s="4"/>
      <c r="W81" s="4"/>
      <c r="X81" s="4"/>
      <c r="Y81" s="4"/>
      <c r="Z81" s="4"/>
      <c r="AA81" s="4"/>
      <c r="AB81" s="4"/>
      <c r="AC81" s="4"/>
      <c r="AD81" s="4"/>
      <c r="AE81" s="4"/>
      <c r="AF81" s="4"/>
    </row>
    <row r="82" spans="3:32" ht="21" customHeight="1" x14ac:dyDescent="0.25">
      <c r="C82" s="4"/>
      <c r="D82" s="4"/>
      <c r="E82" s="4"/>
      <c r="F82" s="4"/>
      <c r="G82" s="4"/>
      <c r="H82" s="4"/>
      <c r="I82" s="4"/>
      <c r="J82" s="4"/>
      <c r="K82" s="218"/>
      <c r="L82" s="218"/>
      <c r="M82" s="4"/>
      <c r="N82" s="4"/>
      <c r="O82" s="4"/>
      <c r="Q82" s="244"/>
      <c r="R82" s="244"/>
      <c r="S82" s="244"/>
      <c r="T82" s="245"/>
      <c r="U82" s="245"/>
      <c r="V82" s="4"/>
      <c r="W82" s="4"/>
      <c r="X82" s="4"/>
      <c r="Y82" s="4"/>
      <c r="Z82" s="4"/>
      <c r="AA82" s="4"/>
      <c r="AB82" s="4"/>
      <c r="AC82" s="4"/>
      <c r="AD82" s="4"/>
      <c r="AE82" s="4"/>
      <c r="AF82" s="4"/>
    </row>
    <row r="83" spans="3:32" ht="21.75" customHeight="1" x14ac:dyDescent="0.25">
      <c r="C83" s="4"/>
      <c r="D83" s="4"/>
      <c r="E83" s="4"/>
      <c r="F83" s="4"/>
      <c r="G83" s="4"/>
      <c r="H83" s="4"/>
      <c r="I83" s="4"/>
      <c r="J83" s="4"/>
      <c r="K83" s="218"/>
      <c r="L83" s="218"/>
      <c r="M83" s="4"/>
      <c r="N83" s="4"/>
      <c r="O83" s="4"/>
      <c r="Q83" s="244"/>
      <c r="R83" s="244"/>
      <c r="S83" s="244"/>
      <c r="T83" s="245"/>
      <c r="U83" s="245"/>
      <c r="V83" s="4"/>
      <c r="W83" s="4"/>
      <c r="X83" s="4"/>
      <c r="Y83" s="4"/>
      <c r="Z83" s="4"/>
      <c r="AA83" s="4"/>
      <c r="AB83" s="4"/>
      <c r="AC83" s="4"/>
      <c r="AD83" s="4"/>
      <c r="AE83" s="4"/>
      <c r="AF83" s="4"/>
    </row>
    <row r="84" spans="3:32" ht="17.25" customHeight="1" x14ac:dyDescent="0.25">
      <c r="C84" s="4"/>
      <c r="D84" s="4"/>
      <c r="E84" s="4"/>
      <c r="F84" s="4"/>
      <c r="G84" s="4"/>
      <c r="H84" s="4"/>
      <c r="I84" s="4"/>
      <c r="J84" s="4"/>
      <c r="K84" s="218"/>
      <c r="L84" s="218"/>
      <c r="M84" s="4"/>
      <c r="N84" s="4"/>
      <c r="O84" s="4"/>
      <c r="Q84" s="244"/>
      <c r="R84" s="244"/>
      <c r="S84" s="244"/>
      <c r="T84" s="245"/>
      <c r="U84" s="245"/>
      <c r="V84" s="4"/>
      <c r="W84" s="4"/>
      <c r="X84" s="4"/>
      <c r="Y84" s="4"/>
      <c r="Z84" s="4"/>
      <c r="AA84" s="4"/>
      <c r="AB84" s="4"/>
      <c r="AC84" s="4"/>
      <c r="AD84" s="4"/>
      <c r="AE84" s="4"/>
      <c r="AF84" s="4"/>
    </row>
    <row r="85" spans="3:32" ht="17.25" customHeight="1" x14ac:dyDescent="0.25">
      <c r="C85" s="4"/>
      <c r="D85" s="4"/>
      <c r="E85" s="4"/>
      <c r="F85" s="4"/>
      <c r="G85" s="4"/>
      <c r="H85" s="4"/>
      <c r="I85" s="4"/>
      <c r="J85" s="4"/>
      <c r="K85" s="218"/>
      <c r="L85" s="218"/>
      <c r="M85" s="4"/>
      <c r="N85" s="4"/>
      <c r="O85" s="4"/>
      <c r="Q85" s="244"/>
      <c r="R85" s="244"/>
      <c r="S85" s="244"/>
      <c r="T85" s="245"/>
      <c r="U85" s="245"/>
      <c r="V85" s="4"/>
      <c r="W85" s="4"/>
      <c r="X85" s="4"/>
      <c r="Y85" s="4"/>
      <c r="Z85" s="4"/>
      <c r="AA85" s="4"/>
      <c r="AB85" s="4"/>
      <c r="AC85" s="4"/>
      <c r="AD85" s="4"/>
      <c r="AE85" s="4"/>
      <c r="AF85" s="4"/>
    </row>
    <row r="86" spans="3:32" ht="17.25" customHeight="1" x14ac:dyDescent="0.25">
      <c r="C86" s="4"/>
      <c r="D86" s="4"/>
      <c r="E86" s="4"/>
      <c r="F86" s="4"/>
      <c r="G86" s="4"/>
      <c r="H86" s="4"/>
      <c r="I86" s="4"/>
      <c r="J86" s="4"/>
      <c r="K86" s="218"/>
      <c r="L86" s="218"/>
      <c r="M86" s="4"/>
      <c r="N86" s="4"/>
      <c r="O86" s="4"/>
      <c r="Q86" s="4"/>
      <c r="R86" s="4"/>
      <c r="S86" s="4"/>
      <c r="T86" s="4"/>
      <c r="U86" s="4"/>
      <c r="V86" s="4"/>
      <c r="W86" s="4"/>
      <c r="X86" s="4"/>
      <c r="Y86" s="4"/>
      <c r="Z86" s="4"/>
      <c r="AA86" s="4"/>
      <c r="AB86" s="4"/>
      <c r="AC86" s="4"/>
      <c r="AD86" s="4"/>
      <c r="AE86" s="4"/>
      <c r="AF86" s="4"/>
    </row>
    <row r="87" spans="3:32" ht="17.25" customHeight="1" x14ac:dyDescent="0.25">
      <c r="C87" s="4"/>
      <c r="D87" s="4"/>
      <c r="E87" s="4"/>
      <c r="F87" s="4"/>
      <c r="G87" s="4"/>
      <c r="H87" s="4"/>
      <c r="I87" s="4"/>
      <c r="J87" s="4"/>
      <c r="K87" s="218"/>
      <c r="L87" s="218"/>
      <c r="M87" s="4"/>
      <c r="N87" s="4"/>
      <c r="O87" s="4"/>
      <c r="Q87" s="4"/>
      <c r="R87" s="4"/>
      <c r="S87" s="4"/>
      <c r="T87" s="4"/>
      <c r="U87" s="4"/>
      <c r="V87" s="4"/>
      <c r="W87" s="4"/>
      <c r="X87" s="4"/>
      <c r="Y87" s="4"/>
      <c r="Z87" s="4"/>
      <c r="AA87" s="4"/>
      <c r="AB87" s="4"/>
      <c r="AC87" s="4"/>
      <c r="AD87" s="4"/>
      <c r="AE87" s="4"/>
      <c r="AF87" s="4"/>
    </row>
    <row r="88" spans="3:32" ht="17.25" customHeight="1" x14ac:dyDescent="0.25">
      <c r="C88" s="4"/>
      <c r="D88" s="4"/>
      <c r="E88" s="4"/>
      <c r="F88" s="4"/>
      <c r="G88" s="4"/>
      <c r="H88" s="4"/>
      <c r="I88" s="4"/>
      <c r="J88" s="4"/>
      <c r="K88" s="218"/>
      <c r="L88" s="218"/>
      <c r="M88" s="4"/>
      <c r="N88" s="4"/>
      <c r="O88" s="4"/>
      <c r="Q88" s="4"/>
      <c r="R88" s="4"/>
      <c r="S88" s="4"/>
      <c r="T88" s="4"/>
      <c r="U88" s="4"/>
      <c r="V88" s="4"/>
      <c r="W88" s="4"/>
      <c r="X88" s="4"/>
      <c r="Y88" s="4"/>
      <c r="Z88" s="4"/>
      <c r="AA88" s="4"/>
      <c r="AB88" s="4"/>
      <c r="AC88" s="4"/>
      <c r="AD88" s="4"/>
      <c r="AE88" s="4"/>
      <c r="AF88" s="4"/>
    </row>
    <row r="89" spans="3:32" ht="17.25" customHeight="1" x14ac:dyDescent="0.25">
      <c r="C89" s="4"/>
      <c r="D89" s="4"/>
      <c r="E89" s="4"/>
      <c r="F89" s="4"/>
      <c r="G89" s="4"/>
      <c r="H89" s="4"/>
      <c r="I89" s="4"/>
      <c r="J89" s="4"/>
      <c r="K89" s="218"/>
      <c r="L89" s="218"/>
      <c r="M89" s="4"/>
      <c r="N89" s="4"/>
      <c r="O89" s="4"/>
      <c r="Q89" s="4"/>
      <c r="R89" s="4"/>
      <c r="S89" s="4"/>
      <c r="T89" s="4"/>
      <c r="U89" s="4"/>
      <c r="V89" s="4"/>
      <c r="W89" s="4"/>
      <c r="X89" s="4"/>
      <c r="Y89" s="4"/>
      <c r="Z89" s="4"/>
      <c r="AA89" s="4"/>
      <c r="AB89" s="4"/>
      <c r="AC89" s="4"/>
      <c r="AD89" s="4"/>
      <c r="AE89" s="4"/>
      <c r="AF89" s="4"/>
    </row>
    <row r="90" spans="3:32" ht="17.25" customHeight="1" x14ac:dyDescent="0.25">
      <c r="C90" s="4"/>
      <c r="D90" s="4"/>
      <c r="E90" s="4"/>
      <c r="F90" s="4"/>
      <c r="G90" s="4"/>
      <c r="H90" s="4"/>
      <c r="I90" s="4"/>
      <c r="J90" s="4"/>
      <c r="K90" s="218"/>
      <c r="L90" s="218"/>
      <c r="M90" s="4"/>
      <c r="N90" s="4"/>
      <c r="O90" s="4"/>
      <c r="Q90" s="4"/>
      <c r="R90" s="4"/>
      <c r="S90" s="4"/>
      <c r="T90" s="4"/>
      <c r="U90" s="4"/>
      <c r="V90" s="4"/>
      <c r="W90" s="4"/>
      <c r="X90" s="4"/>
      <c r="Y90" s="4"/>
      <c r="Z90" s="4"/>
      <c r="AA90" s="4"/>
      <c r="AB90" s="4"/>
      <c r="AC90" s="4"/>
      <c r="AD90" s="4"/>
      <c r="AE90" s="4"/>
      <c r="AF90" s="4"/>
    </row>
    <row r="91" spans="3:32" ht="17.25" customHeight="1" x14ac:dyDescent="0.25">
      <c r="C91" s="4"/>
      <c r="D91" s="4"/>
      <c r="E91" s="4"/>
      <c r="F91" s="4"/>
      <c r="G91" s="4"/>
      <c r="H91" s="4"/>
      <c r="I91" s="4"/>
      <c r="J91" s="4"/>
      <c r="K91" s="218"/>
      <c r="L91" s="218"/>
      <c r="M91" s="4"/>
      <c r="N91" s="4"/>
      <c r="O91" s="4"/>
      <c r="Q91" s="4"/>
      <c r="R91" s="4"/>
      <c r="S91" s="4"/>
      <c r="T91" s="4"/>
      <c r="U91" s="4"/>
      <c r="V91" s="4"/>
      <c r="W91" s="4"/>
      <c r="X91" s="4"/>
      <c r="Y91" s="4"/>
      <c r="Z91" s="4"/>
      <c r="AA91" s="4"/>
      <c r="AB91" s="4"/>
      <c r="AC91" s="4"/>
      <c r="AD91" s="4"/>
      <c r="AE91" s="4"/>
      <c r="AF91" s="4"/>
    </row>
    <row r="92" spans="3:32" ht="17.25" customHeight="1" x14ac:dyDescent="0.25">
      <c r="C92" s="4"/>
      <c r="D92" s="4"/>
      <c r="E92" s="4"/>
      <c r="F92" s="4"/>
      <c r="G92" s="4"/>
      <c r="H92" s="4"/>
      <c r="I92" s="4"/>
      <c r="J92" s="4"/>
      <c r="K92" s="218"/>
      <c r="L92" s="218"/>
      <c r="M92" s="4"/>
      <c r="N92" s="4"/>
      <c r="O92" s="4"/>
      <c r="Q92" s="4"/>
      <c r="R92" s="4"/>
      <c r="S92" s="4"/>
      <c r="T92" s="4"/>
      <c r="U92" s="4"/>
      <c r="V92" s="4"/>
      <c r="W92" s="4"/>
      <c r="X92" s="4"/>
      <c r="Y92" s="4"/>
      <c r="Z92" s="4"/>
      <c r="AA92" s="4"/>
      <c r="AB92" s="4"/>
      <c r="AC92" s="4"/>
      <c r="AD92" s="4"/>
      <c r="AE92" s="4"/>
      <c r="AF92" s="4"/>
    </row>
    <row r="93" spans="3:32" ht="17.25" customHeight="1" x14ac:dyDescent="0.25">
      <c r="C93" s="4"/>
      <c r="D93" s="4"/>
      <c r="E93" s="4"/>
      <c r="F93" s="4"/>
      <c r="G93" s="4"/>
      <c r="H93" s="4"/>
      <c r="I93" s="4"/>
      <c r="J93" s="4"/>
      <c r="K93" s="218"/>
      <c r="L93" s="218"/>
      <c r="M93" s="4"/>
      <c r="N93" s="4"/>
      <c r="O93" s="4"/>
      <c r="Q93" s="4"/>
      <c r="R93" s="4"/>
      <c r="S93" s="4"/>
      <c r="T93" s="4"/>
      <c r="U93" s="4"/>
      <c r="V93" s="4"/>
      <c r="W93" s="4"/>
      <c r="X93" s="4"/>
      <c r="Y93" s="4"/>
      <c r="Z93" s="4"/>
      <c r="AA93" s="4"/>
      <c r="AB93" s="4"/>
      <c r="AC93" s="4"/>
      <c r="AD93" s="4"/>
      <c r="AE93" s="4"/>
      <c r="AF93" s="4"/>
    </row>
    <row r="94" spans="3:32" ht="17.25" customHeight="1" x14ac:dyDescent="0.25">
      <c r="C94" s="4"/>
      <c r="D94" s="4"/>
      <c r="E94" s="4"/>
      <c r="F94" s="4"/>
      <c r="G94" s="4"/>
      <c r="H94" s="4"/>
      <c r="I94" s="4"/>
      <c r="J94" s="4"/>
      <c r="K94" s="218"/>
      <c r="L94" s="218"/>
      <c r="M94" s="4"/>
      <c r="N94" s="4"/>
      <c r="O94" s="4"/>
      <c r="Q94" s="4"/>
      <c r="R94" s="4"/>
      <c r="S94" s="4"/>
      <c r="T94" s="4"/>
      <c r="U94" s="4"/>
      <c r="V94" s="4"/>
      <c r="W94" s="4"/>
      <c r="X94" s="4"/>
      <c r="Y94" s="4"/>
      <c r="Z94" s="4"/>
      <c r="AA94" s="4"/>
      <c r="AB94" s="4"/>
      <c r="AC94" s="4"/>
      <c r="AD94" s="4"/>
      <c r="AE94" s="4"/>
      <c r="AF94" s="4"/>
    </row>
    <row r="95" spans="3:32" ht="17.25" customHeight="1" x14ac:dyDescent="0.25">
      <c r="C95" s="4"/>
      <c r="D95" s="4"/>
      <c r="E95" s="4"/>
      <c r="F95" s="4"/>
      <c r="G95" s="4"/>
      <c r="H95" s="4"/>
      <c r="I95" s="4"/>
      <c r="J95" s="4"/>
      <c r="K95" s="218"/>
      <c r="L95" s="218"/>
      <c r="M95" s="4"/>
      <c r="N95" s="4"/>
      <c r="O95" s="4"/>
      <c r="Q95" s="4"/>
      <c r="R95" s="4"/>
      <c r="S95" s="4"/>
      <c r="T95" s="4"/>
      <c r="U95" s="4"/>
      <c r="V95" s="4"/>
      <c r="W95" s="4"/>
      <c r="X95" s="4"/>
      <c r="Y95" s="4"/>
      <c r="Z95" s="4"/>
      <c r="AA95" s="4"/>
      <c r="AB95" s="4"/>
      <c r="AC95" s="4"/>
      <c r="AD95" s="4"/>
      <c r="AE95" s="4"/>
      <c r="AF95" s="4"/>
    </row>
    <row r="96" spans="3:32" ht="17.25" customHeight="1" x14ac:dyDescent="0.25">
      <c r="C96" s="4"/>
      <c r="D96" s="4"/>
      <c r="E96" s="4"/>
      <c r="F96" s="4"/>
      <c r="G96" s="4"/>
      <c r="H96" s="4"/>
      <c r="I96" s="4"/>
      <c r="J96" s="4"/>
      <c r="K96" s="218"/>
      <c r="L96" s="218"/>
      <c r="M96" s="4"/>
      <c r="N96" s="4"/>
      <c r="O96" s="4"/>
      <c r="Q96" s="4"/>
      <c r="R96" s="4"/>
      <c r="S96" s="4"/>
      <c r="T96" s="4"/>
      <c r="U96" s="4"/>
      <c r="V96" s="4"/>
      <c r="W96" s="4"/>
      <c r="X96" s="4"/>
      <c r="Y96" s="4"/>
      <c r="Z96" s="4"/>
      <c r="AA96" s="4"/>
      <c r="AB96" s="4"/>
      <c r="AC96" s="4"/>
      <c r="AD96" s="4"/>
      <c r="AE96" s="4"/>
      <c r="AF96" s="4"/>
    </row>
    <row r="97" spans="3:32" ht="17.25" customHeight="1" x14ac:dyDescent="0.25">
      <c r="C97" s="4"/>
      <c r="D97" s="4"/>
      <c r="E97" s="4"/>
      <c r="F97" s="4"/>
      <c r="G97" s="4"/>
      <c r="H97" s="4"/>
      <c r="I97" s="4"/>
      <c r="J97" s="4"/>
      <c r="K97" s="218"/>
      <c r="L97" s="218"/>
      <c r="M97" s="4"/>
      <c r="N97" s="4"/>
      <c r="O97" s="4"/>
      <c r="Q97" s="4"/>
      <c r="R97" s="4"/>
      <c r="S97" s="4"/>
      <c r="T97" s="4"/>
      <c r="U97" s="4"/>
      <c r="V97" s="4"/>
      <c r="W97" s="4"/>
      <c r="X97" s="4"/>
      <c r="Y97" s="4"/>
      <c r="Z97" s="4"/>
      <c r="AA97" s="4"/>
      <c r="AB97" s="4"/>
      <c r="AC97" s="4"/>
      <c r="AD97" s="4"/>
      <c r="AE97" s="4"/>
      <c r="AF97" s="4"/>
    </row>
    <row r="98" spans="3:32" ht="17.25" customHeight="1" x14ac:dyDescent="0.25">
      <c r="C98" s="4"/>
      <c r="D98" s="4"/>
      <c r="E98" s="4"/>
      <c r="F98" s="4"/>
      <c r="G98" s="4"/>
      <c r="H98" s="4"/>
      <c r="I98" s="4"/>
      <c r="J98" s="4"/>
      <c r="K98" s="218"/>
      <c r="L98" s="218"/>
      <c r="M98" s="4"/>
      <c r="N98" s="4"/>
      <c r="O98" s="4"/>
      <c r="Q98" s="4"/>
      <c r="R98" s="4"/>
      <c r="S98" s="4"/>
      <c r="T98" s="4"/>
      <c r="U98" s="4"/>
      <c r="V98" s="4"/>
      <c r="W98" s="4"/>
      <c r="X98" s="4"/>
      <c r="Y98" s="4"/>
      <c r="Z98" s="4"/>
      <c r="AA98" s="4"/>
      <c r="AB98" s="4"/>
      <c r="AC98" s="4"/>
      <c r="AD98" s="4"/>
      <c r="AE98" s="4"/>
      <c r="AF98" s="4"/>
    </row>
    <row r="99" spans="3:32" ht="17.25" customHeight="1" x14ac:dyDescent="0.25">
      <c r="C99" s="4"/>
      <c r="D99" s="4"/>
      <c r="E99" s="4"/>
      <c r="F99" s="4"/>
      <c r="G99" s="4"/>
      <c r="H99" s="4"/>
      <c r="I99" s="4"/>
      <c r="J99" s="4"/>
      <c r="K99" s="218"/>
      <c r="L99" s="218"/>
      <c r="M99" s="4"/>
      <c r="N99" s="4"/>
      <c r="O99" s="4"/>
      <c r="Q99" s="4"/>
      <c r="R99" s="4"/>
      <c r="S99" s="4"/>
      <c r="T99" s="4"/>
      <c r="U99" s="4"/>
      <c r="V99" s="4"/>
      <c r="W99" s="4"/>
      <c r="X99" s="4"/>
      <c r="Y99" s="4"/>
      <c r="Z99" s="4"/>
      <c r="AA99" s="4"/>
      <c r="AB99" s="4"/>
      <c r="AC99" s="4"/>
      <c r="AD99" s="4"/>
      <c r="AE99" s="4"/>
      <c r="AF99" s="4"/>
    </row>
    <row r="100" spans="3:32" ht="17.25" customHeight="1" x14ac:dyDescent="0.25">
      <c r="C100" s="4"/>
      <c r="D100" s="4"/>
      <c r="E100" s="4"/>
      <c r="F100" s="4"/>
      <c r="G100" s="4"/>
      <c r="H100" s="4"/>
      <c r="I100" s="4"/>
      <c r="J100" s="4"/>
      <c r="K100" s="218"/>
      <c r="L100" s="218"/>
      <c r="M100" s="4"/>
      <c r="N100" s="4"/>
      <c r="O100" s="4"/>
      <c r="Q100" s="4"/>
      <c r="R100" s="4"/>
      <c r="S100" s="4"/>
      <c r="T100" s="4"/>
      <c r="U100" s="4"/>
      <c r="V100" s="4"/>
      <c r="W100" s="4"/>
      <c r="X100" s="4"/>
      <c r="Y100" s="4"/>
      <c r="Z100" s="4"/>
      <c r="AA100" s="4"/>
      <c r="AB100" s="4"/>
      <c r="AC100" s="4"/>
      <c r="AD100" s="4"/>
      <c r="AE100" s="4"/>
      <c r="AF100" s="4"/>
    </row>
    <row r="101" spans="3:32" ht="17.25" customHeight="1" x14ac:dyDescent="0.25">
      <c r="C101" s="4"/>
      <c r="D101" s="4"/>
      <c r="E101" s="4"/>
      <c r="F101" s="4"/>
      <c r="G101" s="4"/>
      <c r="H101" s="4"/>
      <c r="I101" s="4"/>
      <c r="J101" s="4"/>
      <c r="K101" s="218"/>
      <c r="L101" s="218"/>
      <c r="M101" s="4"/>
      <c r="N101" s="4"/>
      <c r="O101" s="4"/>
      <c r="Q101" s="4"/>
      <c r="R101" s="4"/>
      <c r="S101" s="4"/>
      <c r="T101" s="4"/>
      <c r="U101" s="4"/>
      <c r="V101" s="4"/>
      <c r="W101" s="4"/>
      <c r="X101" s="4"/>
      <c r="Y101" s="4"/>
      <c r="Z101" s="4"/>
      <c r="AA101" s="4"/>
      <c r="AB101" s="4"/>
      <c r="AC101" s="4"/>
      <c r="AD101" s="4"/>
      <c r="AE101" s="4"/>
      <c r="AF101" s="4"/>
    </row>
    <row r="102" spans="3:32" ht="17.25" customHeight="1" x14ac:dyDescent="0.25">
      <c r="C102" s="4"/>
      <c r="D102" s="4"/>
      <c r="E102" s="4"/>
      <c r="F102" s="4"/>
      <c r="G102" s="4"/>
      <c r="H102" s="4"/>
      <c r="I102" s="4"/>
      <c r="J102" s="4"/>
      <c r="K102" s="218"/>
      <c r="L102" s="218"/>
      <c r="M102" s="4"/>
      <c r="N102" s="4"/>
      <c r="O102" s="4"/>
      <c r="Q102" s="4"/>
      <c r="R102" s="4"/>
      <c r="S102" s="4"/>
      <c r="T102" s="4"/>
      <c r="U102" s="4"/>
      <c r="V102" s="4"/>
      <c r="W102" s="4"/>
      <c r="X102" s="4"/>
      <c r="Y102" s="4"/>
      <c r="Z102" s="4"/>
      <c r="AA102" s="4"/>
      <c r="AB102" s="4"/>
      <c r="AC102" s="4"/>
      <c r="AD102" s="4"/>
      <c r="AE102" s="4"/>
      <c r="AF102" s="4"/>
    </row>
    <row r="103" spans="3:32" ht="17.25" customHeight="1" x14ac:dyDescent="0.25">
      <c r="C103" s="4"/>
      <c r="D103" s="4"/>
      <c r="E103" s="4"/>
      <c r="F103" s="4"/>
      <c r="G103" s="4"/>
      <c r="H103" s="4"/>
      <c r="I103" s="4"/>
      <c r="J103" s="4"/>
      <c r="K103" s="218"/>
      <c r="L103" s="218"/>
      <c r="M103" s="4"/>
      <c r="N103" s="4"/>
      <c r="O103" s="4"/>
      <c r="Q103" s="4"/>
      <c r="R103" s="4"/>
      <c r="S103" s="4"/>
      <c r="T103" s="4"/>
      <c r="U103" s="4"/>
      <c r="V103" s="4"/>
      <c r="W103" s="4"/>
      <c r="X103" s="4"/>
      <c r="Y103" s="4"/>
      <c r="Z103" s="4"/>
      <c r="AA103" s="4"/>
      <c r="AB103" s="4"/>
      <c r="AC103" s="4"/>
      <c r="AD103" s="4"/>
      <c r="AE103" s="4"/>
      <c r="AF103" s="4"/>
    </row>
    <row r="104" spans="3:32" ht="17.25" customHeight="1" x14ac:dyDescent="0.25">
      <c r="C104" s="4"/>
      <c r="D104" s="4"/>
      <c r="E104" s="4"/>
      <c r="F104" s="4"/>
      <c r="G104" s="4"/>
      <c r="H104" s="4"/>
      <c r="I104" s="4"/>
      <c r="J104" s="4"/>
      <c r="K104" s="218"/>
      <c r="L104" s="218"/>
      <c r="M104" s="4"/>
      <c r="N104" s="4"/>
      <c r="O104" s="4"/>
      <c r="Q104" s="4"/>
      <c r="R104" s="4"/>
      <c r="S104" s="4"/>
      <c r="T104" s="4"/>
      <c r="U104" s="4"/>
      <c r="V104" s="4"/>
      <c r="W104" s="4"/>
      <c r="X104" s="4"/>
      <c r="Y104" s="4"/>
      <c r="Z104" s="4"/>
      <c r="AA104" s="4"/>
      <c r="AB104" s="4"/>
      <c r="AC104" s="4"/>
      <c r="AD104" s="4"/>
      <c r="AE104" s="4"/>
      <c r="AF104" s="4"/>
    </row>
    <row r="105" spans="3:32" ht="17.25" customHeight="1" x14ac:dyDescent="0.25">
      <c r="C105" s="4"/>
      <c r="D105" s="4"/>
      <c r="E105" s="4"/>
      <c r="F105" s="4"/>
      <c r="G105" s="4"/>
      <c r="H105" s="4"/>
      <c r="I105" s="4"/>
      <c r="J105" s="4"/>
      <c r="K105" s="218"/>
      <c r="L105" s="218"/>
      <c r="M105" s="4"/>
      <c r="N105" s="4"/>
      <c r="O105" s="4"/>
      <c r="Q105" s="4"/>
      <c r="R105" s="4"/>
      <c r="S105" s="4"/>
      <c r="T105" s="4"/>
      <c r="U105" s="4"/>
      <c r="V105" s="4"/>
      <c r="W105" s="4"/>
      <c r="X105" s="4"/>
      <c r="Y105" s="4"/>
      <c r="Z105" s="4"/>
      <c r="AA105" s="4"/>
      <c r="AB105" s="4"/>
      <c r="AC105" s="4"/>
      <c r="AD105" s="4"/>
      <c r="AE105" s="4"/>
      <c r="AF105" s="4"/>
    </row>
    <row r="106" spans="3:32" ht="17.25" customHeight="1" x14ac:dyDescent="0.25">
      <c r="C106" s="4"/>
      <c r="D106" s="4"/>
      <c r="E106" s="4"/>
      <c r="F106" s="4"/>
      <c r="G106" s="4"/>
      <c r="H106" s="4"/>
      <c r="I106" s="4"/>
      <c r="J106" s="4"/>
      <c r="K106" s="218"/>
      <c r="L106" s="218"/>
      <c r="M106" s="4"/>
      <c r="N106" s="4"/>
      <c r="O106" s="4"/>
      <c r="Q106" s="4"/>
      <c r="R106" s="4"/>
      <c r="S106" s="4"/>
      <c r="T106" s="4"/>
      <c r="U106" s="4"/>
      <c r="V106" s="4"/>
      <c r="W106" s="4"/>
      <c r="X106" s="4"/>
      <c r="Y106" s="4"/>
      <c r="Z106" s="4"/>
      <c r="AA106" s="4"/>
      <c r="AB106" s="4"/>
      <c r="AC106" s="4"/>
      <c r="AD106" s="4"/>
      <c r="AE106" s="4"/>
      <c r="AF106" s="4"/>
    </row>
    <row r="107" spans="3:32" ht="17.25" customHeight="1" x14ac:dyDescent="0.25">
      <c r="Q107" s="4"/>
      <c r="R107" s="4"/>
      <c r="S107" s="4"/>
      <c r="T107" s="4"/>
      <c r="U107" s="4"/>
      <c r="V107" s="4"/>
      <c r="W107" s="4"/>
      <c r="X107" s="4"/>
      <c r="Y107" s="4"/>
      <c r="Z107" s="4"/>
      <c r="AA107" s="4"/>
      <c r="AB107" s="4"/>
      <c r="AC107" s="4"/>
      <c r="AD107" s="4"/>
      <c r="AE107" s="4"/>
      <c r="AF107" s="4"/>
    </row>
    <row r="108" spans="3:32" ht="17.25" customHeight="1" x14ac:dyDescent="0.25">
      <c r="Q108" s="4"/>
      <c r="R108" s="4"/>
      <c r="S108" s="4"/>
      <c r="T108" s="4"/>
      <c r="U108" s="4"/>
      <c r="V108" s="4"/>
      <c r="W108" s="4"/>
      <c r="X108" s="4"/>
      <c r="Y108" s="4"/>
      <c r="Z108" s="4"/>
      <c r="AA108" s="4"/>
      <c r="AB108" s="4"/>
      <c r="AC108" s="4"/>
      <c r="AD108" s="4"/>
      <c r="AE108" s="4"/>
      <c r="AF108" s="4"/>
    </row>
    <row r="109" spans="3:32" ht="17.25" customHeight="1" x14ac:dyDescent="0.25">
      <c r="AA109" s="4"/>
      <c r="AB109" s="4"/>
      <c r="AC109" s="4"/>
      <c r="AD109" s="4"/>
      <c r="AE109" s="4"/>
      <c r="AF109" s="4"/>
    </row>
    <row r="110" spans="3:32" ht="17.25" customHeight="1" x14ac:dyDescent="0.25">
      <c r="AA110" s="4"/>
      <c r="AB110" s="4"/>
      <c r="AC110" s="4"/>
      <c r="AD110" s="4"/>
      <c r="AE110" s="4"/>
      <c r="AF110" s="4"/>
    </row>
    <row r="111" spans="3:32" ht="17.25" customHeight="1" x14ac:dyDescent="0.25">
      <c r="AA111" s="4"/>
      <c r="AB111" s="4"/>
      <c r="AC111" s="4"/>
      <c r="AD111" s="4"/>
      <c r="AE111" s="4"/>
      <c r="AF111" s="4"/>
    </row>
    <row r="112" spans="3:32" ht="17.25" customHeight="1" x14ac:dyDescent="0.25">
      <c r="AA112" s="4"/>
      <c r="AB112" s="4"/>
      <c r="AC112" s="4"/>
      <c r="AD112" s="4"/>
      <c r="AE112" s="4"/>
      <c r="AF112" s="4"/>
    </row>
    <row r="113" spans="27:32" ht="17.25" customHeight="1" x14ac:dyDescent="0.25">
      <c r="AA113" s="4"/>
      <c r="AB113" s="4"/>
      <c r="AC113" s="4"/>
      <c r="AD113" s="4"/>
      <c r="AE113" s="4"/>
      <c r="AF113" s="4"/>
    </row>
    <row r="114" spans="27:32" ht="17.25" customHeight="1" x14ac:dyDescent="0.25">
      <c r="AA114" s="4"/>
      <c r="AB114" s="4"/>
      <c r="AC114" s="4"/>
      <c r="AD114" s="4"/>
      <c r="AE114" s="4"/>
      <c r="AF114" s="4"/>
    </row>
    <row r="115" spans="27:32" ht="17.25" customHeight="1" x14ac:dyDescent="0.25">
      <c r="AA115" s="4"/>
      <c r="AB115" s="4"/>
      <c r="AC115" s="4"/>
      <c r="AD115" s="4"/>
      <c r="AE115" s="4"/>
      <c r="AF115" s="4"/>
    </row>
    <row r="116" spans="27:32" ht="17.25" customHeight="1" x14ac:dyDescent="0.25">
      <c r="AA116" s="4"/>
      <c r="AB116" s="4"/>
      <c r="AC116" s="4"/>
      <c r="AD116" s="4"/>
      <c r="AE116" s="4"/>
      <c r="AF116" s="4"/>
    </row>
    <row r="117" spans="27:32" ht="17.25" customHeight="1" x14ac:dyDescent="0.25">
      <c r="AA117" s="4"/>
      <c r="AB117" s="4"/>
      <c r="AC117" s="4"/>
      <c r="AD117" s="4"/>
      <c r="AE117" s="4"/>
      <c r="AF117" s="4"/>
    </row>
    <row r="118" spans="27:32" ht="17.25" customHeight="1" x14ac:dyDescent="0.25">
      <c r="AA118" s="4"/>
      <c r="AB118" s="4"/>
      <c r="AC118" s="4"/>
      <c r="AD118" s="4"/>
      <c r="AE118" s="4"/>
      <c r="AF118" s="4"/>
    </row>
    <row r="119" spans="27:32" ht="17.25" customHeight="1" x14ac:dyDescent="0.25">
      <c r="AA119" s="4"/>
      <c r="AB119" s="4"/>
      <c r="AC119" s="4"/>
      <c r="AD119" s="4"/>
      <c r="AE119" s="4"/>
      <c r="AF119" s="4"/>
    </row>
    <row r="120" spans="27:32" ht="17.25" customHeight="1" x14ac:dyDescent="0.25">
      <c r="AA120" s="4"/>
      <c r="AB120" s="4"/>
      <c r="AC120" s="4"/>
      <c r="AD120" s="4"/>
      <c r="AE120" s="4"/>
      <c r="AF120" s="4"/>
    </row>
    <row r="121" spans="27:32" ht="17.25" customHeight="1" x14ac:dyDescent="0.25">
      <c r="AA121" s="4"/>
      <c r="AB121" s="4"/>
      <c r="AC121" s="4"/>
      <c r="AD121" s="4"/>
      <c r="AE121" s="4"/>
      <c r="AF121" s="4"/>
    </row>
    <row r="122" spans="27:32" ht="17.25" customHeight="1" x14ac:dyDescent="0.25">
      <c r="AA122" s="4"/>
      <c r="AB122" s="4"/>
      <c r="AC122" s="4"/>
      <c r="AD122" s="4"/>
      <c r="AE122" s="4"/>
      <c r="AF122" s="4"/>
    </row>
    <row r="123" spans="27:32" ht="17.25" customHeight="1" x14ac:dyDescent="0.25">
      <c r="AA123" s="4"/>
      <c r="AB123" s="4"/>
      <c r="AC123" s="4"/>
      <c r="AD123" s="4"/>
      <c r="AE123" s="4"/>
      <c r="AF123" s="4"/>
    </row>
    <row r="124" spans="27:32" ht="17.25" customHeight="1" x14ac:dyDescent="0.25">
      <c r="AA124" s="4"/>
      <c r="AB124" s="4"/>
      <c r="AC124" s="4"/>
      <c r="AD124" s="4"/>
      <c r="AE124" s="4"/>
      <c r="AF124" s="4"/>
    </row>
    <row r="125" spans="27:32" ht="17.25" customHeight="1" x14ac:dyDescent="0.25">
      <c r="AA125" s="4"/>
      <c r="AB125" s="4"/>
      <c r="AC125" s="4"/>
      <c r="AD125" s="4"/>
      <c r="AE125" s="4"/>
      <c r="AF125" s="4"/>
    </row>
    <row r="126" spans="27:32" ht="17.25" customHeight="1" x14ac:dyDescent="0.25">
      <c r="AA126" s="4"/>
      <c r="AB126" s="4"/>
      <c r="AC126" s="4"/>
      <c r="AD126" s="4"/>
      <c r="AE126" s="4"/>
      <c r="AF126" s="4"/>
    </row>
    <row r="127" spans="27:32" ht="17.25" customHeight="1" x14ac:dyDescent="0.25">
      <c r="AA127" s="4"/>
      <c r="AB127" s="4"/>
      <c r="AC127" s="4"/>
      <c r="AD127" s="4"/>
      <c r="AE127" s="4"/>
      <c r="AF127" s="4"/>
    </row>
    <row r="128" spans="27:32" ht="17.25" customHeight="1" x14ac:dyDescent="0.25">
      <c r="AA128" s="4"/>
      <c r="AB128" s="4"/>
      <c r="AC128" s="4"/>
      <c r="AD128" s="4"/>
      <c r="AE128" s="4"/>
      <c r="AF128" s="4"/>
    </row>
    <row r="129" spans="27:32" ht="17.25" customHeight="1" x14ac:dyDescent="0.25">
      <c r="AA129" s="4"/>
      <c r="AB129" s="4"/>
      <c r="AC129" s="4"/>
      <c r="AD129" s="4"/>
      <c r="AE129" s="4"/>
      <c r="AF129" s="4"/>
    </row>
    <row r="130" spans="27:32" ht="17.25" customHeight="1" x14ac:dyDescent="0.25">
      <c r="AA130" s="4"/>
      <c r="AB130" s="4"/>
      <c r="AC130" s="4"/>
      <c r="AD130" s="4"/>
      <c r="AE130" s="4"/>
      <c r="AF130" s="4"/>
    </row>
    <row r="131" spans="27:32" ht="17.25" customHeight="1" x14ac:dyDescent="0.25">
      <c r="AA131" s="4"/>
      <c r="AB131" s="4"/>
      <c r="AC131" s="4"/>
      <c r="AD131" s="4"/>
      <c r="AE131" s="4"/>
      <c r="AF131" s="4"/>
    </row>
    <row r="132" spans="27:32" ht="17.25" customHeight="1" x14ac:dyDescent="0.25">
      <c r="AA132" s="4"/>
      <c r="AB132" s="4"/>
      <c r="AC132" s="4"/>
      <c r="AD132" s="4"/>
      <c r="AE132" s="4"/>
      <c r="AF132" s="4"/>
    </row>
    <row r="133" spans="27:32" ht="17.25" customHeight="1" x14ac:dyDescent="0.25">
      <c r="AA133" s="4"/>
      <c r="AB133" s="4"/>
      <c r="AC133" s="4"/>
      <c r="AD133" s="4"/>
      <c r="AE133" s="4"/>
      <c r="AF133" s="4"/>
    </row>
    <row r="134" spans="27:32" ht="17.25" customHeight="1" x14ac:dyDescent="0.25">
      <c r="AA134" s="4"/>
      <c r="AB134" s="4"/>
      <c r="AC134" s="4"/>
      <c r="AD134" s="4"/>
      <c r="AE134" s="4"/>
      <c r="AF134" s="4"/>
    </row>
    <row r="135" spans="27:32" ht="17.25" customHeight="1" x14ac:dyDescent="0.25">
      <c r="AA135" s="4"/>
      <c r="AB135" s="4"/>
      <c r="AC135" s="4"/>
      <c r="AD135" s="4"/>
      <c r="AE135" s="4"/>
      <c r="AF135" s="4"/>
    </row>
    <row r="136" spans="27:32" ht="17.25" customHeight="1" x14ac:dyDescent="0.25">
      <c r="AA136" s="4"/>
      <c r="AB136" s="4"/>
      <c r="AC136" s="4"/>
      <c r="AD136" s="4"/>
      <c r="AE136" s="4"/>
      <c r="AF136" s="4"/>
    </row>
    <row r="137" spans="27:32" ht="17.25" customHeight="1" x14ac:dyDescent="0.25">
      <c r="AA137" s="4"/>
      <c r="AB137" s="4"/>
      <c r="AC137" s="4"/>
      <c r="AD137" s="4"/>
      <c r="AE137" s="4"/>
      <c r="AF137" s="4"/>
    </row>
    <row r="138" spans="27:32" ht="17.25" customHeight="1" x14ac:dyDescent="0.25">
      <c r="AA138" s="4"/>
      <c r="AB138" s="4"/>
      <c r="AC138" s="4"/>
      <c r="AD138" s="4"/>
      <c r="AE138" s="4"/>
      <c r="AF138" s="4"/>
    </row>
    <row r="139" spans="27:32" ht="17.25" customHeight="1" x14ac:dyDescent="0.25">
      <c r="AA139" s="4"/>
      <c r="AB139" s="4"/>
      <c r="AC139" s="4"/>
      <c r="AD139" s="4"/>
      <c r="AE139" s="4"/>
      <c r="AF139" s="4"/>
    </row>
    <row r="140" spans="27:32" ht="17.25" customHeight="1" x14ac:dyDescent="0.25">
      <c r="AA140" s="4"/>
      <c r="AB140" s="4"/>
      <c r="AC140" s="4"/>
      <c r="AD140" s="4"/>
      <c r="AE140" s="4"/>
      <c r="AF140" s="4"/>
    </row>
    <row r="141" spans="27:32" ht="17.25" customHeight="1" x14ac:dyDescent="0.25">
      <c r="AA141" s="4"/>
      <c r="AB141" s="4"/>
      <c r="AC141" s="4"/>
      <c r="AD141" s="4"/>
      <c r="AE141" s="4"/>
      <c r="AF141" s="4"/>
    </row>
    <row r="142" spans="27:32" ht="17.25" customHeight="1" x14ac:dyDescent="0.25">
      <c r="AA142" s="4"/>
      <c r="AB142" s="4"/>
      <c r="AC142" s="4"/>
      <c r="AD142" s="4"/>
      <c r="AE142" s="4"/>
      <c r="AF142" s="4"/>
    </row>
    <row r="143" spans="27:32" ht="17.25" customHeight="1" x14ac:dyDescent="0.25">
      <c r="AA143" s="4"/>
      <c r="AB143" s="4"/>
      <c r="AC143" s="4"/>
      <c r="AD143" s="4"/>
      <c r="AE143" s="4"/>
      <c r="AF143" s="4"/>
    </row>
    <row r="144" spans="27:32" ht="17.25" customHeight="1" x14ac:dyDescent="0.25">
      <c r="AA144" s="4"/>
      <c r="AB144" s="4"/>
      <c r="AC144" s="4"/>
      <c r="AD144" s="4"/>
      <c r="AE144" s="4"/>
      <c r="AF144" s="4"/>
    </row>
    <row r="145" spans="27:32" ht="17.25" customHeight="1" x14ac:dyDescent="0.25">
      <c r="AA145" s="4"/>
      <c r="AB145" s="4"/>
      <c r="AC145" s="4"/>
      <c r="AD145" s="4"/>
      <c r="AE145" s="4"/>
      <c r="AF145" s="4"/>
    </row>
    <row r="146" spans="27:32" ht="17.25" customHeight="1" x14ac:dyDescent="0.25">
      <c r="AA146" s="4"/>
      <c r="AB146" s="4"/>
      <c r="AC146" s="4"/>
      <c r="AD146" s="4"/>
      <c r="AE146" s="4"/>
      <c r="AF146" s="4"/>
    </row>
    <row r="147" spans="27:32" ht="17.25" customHeight="1" x14ac:dyDescent="0.25">
      <c r="AA147" s="4"/>
      <c r="AB147" s="4"/>
      <c r="AC147" s="4"/>
      <c r="AD147" s="4"/>
      <c r="AE147" s="4"/>
      <c r="AF147" s="4"/>
    </row>
    <row r="148" spans="27:32" ht="17.25" customHeight="1" x14ac:dyDescent="0.25">
      <c r="AA148" s="4"/>
      <c r="AB148" s="4"/>
      <c r="AC148" s="4"/>
      <c r="AD148" s="4"/>
      <c r="AE148" s="4"/>
      <c r="AF148" s="4"/>
    </row>
    <row r="149" spans="27:32" ht="17.25" customHeight="1" x14ac:dyDescent="0.25">
      <c r="AA149" s="4"/>
      <c r="AB149" s="4"/>
      <c r="AC149" s="4"/>
      <c r="AD149" s="4"/>
      <c r="AE149" s="4"/>
      <c r="AF149" s="4"/>
    </row>
    <row r="150" spans="27:32" ht="17.25" customHeight="1" x14ac:dyDescent="0.25">
      <c r="AA150" s="4"/>
      <c r="AB150" s="4"/>
      <c r="AC150" s="4"/>
      <c r="AD150" s="4"/>
      <c r="AE150" s="4"/>
      <c r="AF150" s="4"/>
    </row>
    <row r="151" spans="27:32" ht="17.25" customHeight="1" x14ac:dyDescent="0.25">
      <c r="AA151" s="4"/>
      <c r="AB151" s="4"/>
      <c r="AC151" s="4"/>
      <c r="AD151" s="4"/>
      <c r="AE151" s="4"/>
      <c r="AF151" s="4"/>
    </row>
    <row r="152" spans="27:32" ht="17.25" customHeight="1" x14ac:dyDescent="0.25">
      <c r="AA152" s="4"/>
      <c r="AB152" s="4"/>
      <c r="AC152" s="4"/>
      <c r="AD152" s="4"/>
      <c r="AE152" s="4"/>
      <c r="AF152" s="4"/>
    </row>
    <row r="153" spans="27:32" ht="17.25" customHeight="1" x14ac:dyDescent="0.25">
      <c r="AA153" s="4"/>
      <c r="AB153" s="4"/>
      <c r="AC153" s="4"/>
      <c r="AD153" s="4"/>
      <c r="AE153" s="4"/>
      <c r="AF153" s="4"/>
    </row>
    <row r="154" spans="27:32" ht="17.25" customHeight="1" x14ac:dyDescent="0.25">
      <c r="AA154" s="4"/>
      <c r="AB154" s="4"/>
      <c r="AC154" s="4"/>
      <c r="AD154" s="4"/>
      <c r="AE154" s="4"/>
      <c r="AF154" s="4"/>
    </row>
    <row r="155" spans="27:32" ht="17.25" customHeight="1" x14ac:dyDescent="0.25">
      <c r="AA155" s="4"/>
      <c r="AB155" s="4"/>
      <c r="AC155" s="4"/>
      <c r="AD155" s="4"/>
      <c r="AE155" s="4"/>
      <c r="AF155" s="4"/>
    </row>
    <row r="156" spans="27:32" ht="17.25" customHeight="1" x14ac:dyDescent="0.25">
      <c r="AA156" s="4"/>
      <c r="AB156" s="4"/>
      <c r="AC156" s="4"/>
      <c r="AD156" s="4"/>
      <c r="AE156" s="4"/>
      <c r="AF156" s="4"/>
    </row>
    <row r="157" spans="27:32" ht="17.25" customHeight="1" x14ac:dyDescent="0.25">
      <c r="AA157" s="4"/>
      <c r="AB157" s="4"/>
      <c r="AC157" s="4"/>
      <c r="AD157" s="4"/>
      <c r="AE157" s="4"/>
      <c r="AF157" s="4"/>
    </row>
    <row r="158" spans="27:32" ht="17.25" customHeight="1" x14ac:dyDescent="0.25">
      <c r="AA158" s="4"/>
      <c r="AB158" s="4"/>
      <c r="AC158" s="4"/>
      <c r="AD158" s="4"/>
      <c r="AE158" s="4"/>
      <c r="AF158" s="4"/>
    </row>
    <row r="159" spans="27:32" ht="17.25" customHeight="1" x14ac:dyDescent="0.25">
      <c r="AA159" s="4"/>
      <c r="AB159" s="4"/>
      <c r="AC159" s="4"/>
      <c r="AD159" s="4"/>
      <c r="AE159" s="4"/>
      <c r="AF159" s="4"/>
    </row>
    <row r="160" spans="27:32" ht="17.25" customHeight="1" x14ac:dyDescent="0.25">
      <c r="AA160" s="4"/>
      <c r="AB160" s="4"/>
      <c r="AC160" s="4"/>
      <c r="AD160" s="4"/>
      <c r="AE160" s="4"/>
      <c r="AF160" s="4"/>
    </row>
    <row r="161" spans="27:32" ht="17.25" customHeight="1" x14ac:dyDescent="0.25">
      <c r="AA161" s="4"/>
      <c r="AB161" s="4"/>
      <c r="AC161" s="4"/>
      <c r="AD161" s="4"/>
      <c r="AE161" s="4"/>
      <c r="AF161" s="4"/>
    </row>
    <row r="162" spans="27:32" ht="17.25" customHeight="1" x14ac:dyDescent="0.25">
      <c r="AA162" s="4"/>
      <c r="AB162" s="4"/>
      <c r="AC162" s="4"/>
      <c r="AD162" s="4"/>
      <c r="AE162" s="4"/>
      <c r="AF162" s="4"/>
    </row>
    <row r="163" spans="27:32" ht="17.25" customHeight="1" x14ac:dyDescent="0.25">
      <c r="AA163" s="4"/>
      <c r="AB163" s="4"/>
      <c r="AC163" s="4"/>
      <c r="AD163" s="4"/>
      <c r="AE163" s="4"/>
      <c r="AF163" s="4"/>
    </row>
    <row r="164" spans="27:32" ht="17.25" customHeight="1" x14ac:dyDescent="0.25">
      <c r="AA164" s="4"/>
      <c r="AB164" s="4"/>
      <c r="AC164" s="4"/>
      <c r="AD164" s="4"/>
      <c r="AE164" s="4"/>
      <c r="AF164" s="4"/>
    </row>
    <row r="165" spans="27:32" ht="17.25" customHeight="1" x14ac:dyDescent="0.25">
      <c r="AA165" s="4"/>
      <c r="AB165" s="4"/>
      <c r="AC165" s="4"/>
      <c r="AD165" s="4"/>
      <c r="AE165" s="4"/>
      <c r="AF165" s="4"/>
    </row>
    <row r="166" spans="27:32" ht="17.25" customHeight="1" x14ac:dyDescent="0.25">
      <c r="AA166" s="4"/>
      <c r="AB166" s="4"/>
      <c r="AC166" s="4"/>
      <c r="AD166" s="4"/>
      <c r="AE166" s="4"/>
      <c r="AF166" s="4"/>
    </row>
    <row r="167" spans="27:32" ht="17.25" customHeight="1" x14ac:dyDescent="0.25">
      <c r="AA167" s="4"/>
      <c r="AB167" s="4"/>
      <c r="AC167" s="4"/>
      <c r="AD167" s="4"/>
      <c r="AE167" s="4"/>
      <c r="AF167" s="4"/>
    </row>
    <row r="168" spans="27:32" ht="17.25" customHeight="1" x14ac:dyDescent="0.25">
      <c r="AA168" s="4"/>
      <c r="AB168" s="4"/>
      <c r="AC168" s="4"/>
      <c r="AD168" s="4"/>
      <c r="AE168" s="4"/>
      <c r="AF168" s="4"/>
    </row>
    <row r="169" spans="27:32" ht="17.25" customHeight="1" x14ac:dyDescent="0.25">
      <c r="AA169" s="4"/>
      <c r="AB169" s="4"/>
      <c r="AC169" s="4"/>
      <c r="AD169" s="4"/>
      <c r="AE169" s="4"/>
      <c r="AF169" s="4"/>
    </row>
    <row r="170" spans="27:32" ht="17.25" customHeight="1" x14ac:dyDescent="0.25">
      <c r="AA170" s="4"/>
      <c r="AB170" s="4"/>
      <c r="AC170" s="4"/>
      <c r="AD170" s="4"/>
      <c r="AE170" s="4"/>
      <c r="AF170" s="4"/>
    </row>
    <row r="171" spans="27:32" ht="17.25" customHeight="1" x14ac:dyDescent="0.25">
      <c r="AA171" s="4"/>
      <c r="AB171" s="4"/>
      <c r="AC171" s="4"/>
      <c r="AD171" s="4"/>
      <c r="AE171" s="4"/>
      <c r="AF171" s="4"/>
    </row>
    <row r="172" spans="27:32" ht="17.25" customHeight="1" x14ac:dyDescent="0.25">
      <c r="AA172" s="4"/>
      <c r="AB172" s="4"/>
      <c r="AC172" s="4"/>
      <c r="AD172" s="4"/>
      <c r="AE172" s="4"/>
      <c r="AF172" s="4"/>
    </row>
    <row r="173" spans="27:32" ht="17.25" customHeight="1" x14ac:dyDescent="0.25">
      <c r="AA173" s="4"/>
      <c r="AB173" s="4"/>
      <c r="AC173" s="4"/>
      <c r="AD173" s="4"/>
      <c r="AE173" s="4"/>
      <c r="AF173" s="4"/>
    </row>
    <row r="174" spans="27:32" ht="17.25" customHeight="1" x14ac:dyDescent="0.25">
      <c r="AA174" s="4"/>
      <c r="AB174" s="4"/>
      <c r="AC174" s="4"/>
      <c r="AD174" s="4"/>
      <c r="AE174" s="4"/>
      <c r="AF174" s="4"/>
    </row>
    <row r="175" spans="27:32" ht="17.25" customHeight="1" x14ac:dyDescent="0.25">
      <c r="AA175" s="4"/>
      <c r="AB175" s="4"/>
      <c r="AC175" s="4"/>
      <c r="AD175" s="4"/>
      <c r="AE175" s="4"/>
      <c r="AF175" s="4"/>
    </row>
    <row r="176" spans="27:32" ht="17.25" customHeight="1" x14ac:dyDescent="0.25">
      <c r="AA176" s="4"/>
      <c r="AB176" s="4"/>
      <c r="AC176" s="4"/>
      <c r="AD176" s="4"/>
      <c r="AE176" s="4"/>
      <c r="AF176" s="4"/>
    </row>
    <row r="177" spans="27:32" ht="17.25" customHeight="1" x14ac:dyDescent="0.25">
      <c r="AA177" s="4"/>
      <c r="AB177" s="4"/>
      <c r="AC177" s="4"/>
      <c r="AD177" s="4"/>
      <c r="AE177" s="4"/>
      <c r="AF177" s="4"/>
    </row>
    <row r="178" spans="27:32" ht="17.25" customHeight="1" x14ac:dyDescent="0.25">
      <c r="AA178" s="4"/>
      <c r="AB178" s="4"/>
      <c r="AC178" s="4"/>
      <c r="AD178" s="4"/>
      <c r="AE178" s="4"/>
      <c r="AF178" s="4"/>
    </row>
    <row r="179" spans="27:32" ht="17.25" customHeight="1" x14ac:dyDescent="0.25">
      <c r="AA179" s="4"/>
      <c r="AB179" s="4"/>
      <c r="AC179" s="4"/>
      <c r="AD179" s="4"/>
      <c r="AE179" s="4"/>
      <c r="AF179" s="4"/>
    </row>
    <row r="180" spans="27:32" ht="17.25" customHeight="1" x14ac:dyDescent="0.25">
      <c r="AA180" s="4"/>
      <c r="AB180" s="4"/>
      <c r="AC180" s="4"/>
      <c r="AD180" s="4"/>
      <c r="AE180" s="4"/>
      <c r="AF180" s="4"/>
    </row>
    <row r="181" spans="27:32" ht="17.25" customHeight="1" x14ac:dyDescent="0.25">
      <c r="AA181" s="4"/>
      <c r="AB181" s="4"/>
      <c r="AC181" s="4"/>
      <c r="AD181" s="4"/>
      <c r="AE181" s="4"/>
      <c r="AF181" s="4"/>
    </row>
    <row r="182" spans="27:32" ht="17.25" customHeight="1" x14ac:dyDescent="0.25">
      <c r="AA182" s="4"/>
      <c r="AB182" s="4"/>
      <c r="AC182" s="4"/>
      <c r="AD182" s="4"/>
      <c r="AE182" s="4"/>
      <c r="AF182" s="4"/>
    </row>
    <row r="183" spans="27:32" ht="17.25" customHeight="1" x14ac:dyDescent="0.25">
      <c r="AA183" s="4"/>
      <c r="AB183" s="4"/>
      <c r="AC183" s="4"/>
      <c r="AD183" s="4"/>
      <c r="AE183" s="4"/>
      <c r="AF183" s="4"/>
    </row>
    <row r="184" spans="27:32" ht="17.25" customHeight="1" x14ac:dyDescent="0.25">
      <c r="AA184" s="4"/>
      <c r="AB184" s="4"/>
      <c r="AC184" s="4"/>
      <c r="AD184" s="4"/>
      <c r="AE184" s="4"/>
      <c r="AF184" s="4"/>
    </row>
    <row r="185" spans="27:32" ht="17.25" customHeight="1" x14ac:dyDescent="0.25">
      <c r="AA185" s="4"/>
      <c r="AB185" s="4"/>
      <c r="AC185" s="4"/>
      <c r="AD185" s="4"/>
      <c r="AE185" s="4"/>
      <c r="AF185" s="4"/>
    </row>
    <row r="186" spans="27:32" ht="17.25" customHeight="1" x14ac:dyDescent="0.25">
      <c r="AA186" s="4"/>
      <c r="AB186" s="4"/>
      <c r="AC186" s="4"/>
      <c r="AD186" s="4"/>
      <c r="AE186" s="4"/>
      <c r="AF186" s="4"/>
    </row>
    <row r="187" spans="27:32" ht="17.25" customHeight="1" x14ac:dyDescent="0.25">
      <c r="AA187" s="4"/>
      <c r="AB187" s="4"/>
      <c r="AC187" s="4"/>
      <c r="AD187" s="4"/>
      <c r="AE187" s="4"/>
      <c r="AF187" s="4"/>
    </row>
    <row r="188" spans="27:32" ht="17.25" customHeight="1" x14ac:dyDescent="0.25">
      <c r="AA188" s="4"/>
      <c r="AB188" s="4"/>
      <c r="AC188" s="4"/>
      <c r="AD188" s="4"/>
      <c r="AE188" s="4"/>
      <c r="AF188" s="4"/>
    </row>
    <row r="189" spans="27:32" ht="17.25" customHeight="1" x14ac:dyDescent="0.25">
      <c r="AA189" s="4"/>
      <c r="AB189" s="4"/>
      <c r="AC189" s="4"/>
      <c r="AD189" s="4"/>
      <c r="AE189" s="4"/>
      <c r="AF189" s="4"/>
    </row>
    <row r="190" spans="27:32" ht="17.25" customHeight="1" x14ac:dyDescent="0.25">
      <c r="AA190" s="4"/>
      <c r="AB190" s="4"/>
      <c r="AC190" s="4"/>
      <c r="AD190" s="4"/>
      <c r="AE190" s="4"/>
      <c r="AF190" s="4"/>
    </row>
    <row r="191" spans="27:32" ht="17.25" customHeight="1" x14ac:dyDescent="0.25">
      <c r="AA191" s="4"/>
      <c r="AB191" s="4"/>
      <c r="AC191" s="4"/>
      <c r="AD191" s="4"/>
      <c r="AE191" s="4"/>
      <c r="AF191" s="4"/>
    </row>
    <row r="192" spans="27:32" ht="17.25" customHeight="1" x14ac:dyDescent="0.25">
      <c r="AA192" s="4"/>
      <c r="AB192" s="4"/>
      <c r="AC192" s="4"/>
      <c r="AD192" s="4"/>
      <c r="AE192" s="4"/>
      <c r="AF192" s="4"/>
    </row>
    <row r="193" spans="27:32" ht="17.25" customHeight="1" x14ac:dyDescent="0.25">
      <c r="AA193" s="4"/>
      <c r="AB193" s="4"/>
      <c r="AC193" s="4"/>
      <c r="AD193" s="4"/>
      <c r="AE193" s="4"/>
      <c r="AF193" s="4"/>
    </row>
    <row r="194" spans="27:32" ht="17.25" customHeight="1" x14ac:dyDescent="0.25">
      <c r="AA194" s="4"/>
      <c r="AB194" s="4"/>
      <c r="AC194" s="4"/>
      <c r="AD194" s="4"/>
      <c r="AE194" s="4"/>
      <c r="AF194" s="4"/>
    </row>
    <row r="195" spans="27:32" ht="17.25" customHeight="1" x14ac:dyDescent="0.25">
      <c r="AA195" s="4"/>
      <c r="AB195" s="4"/>
      <c r="AC195" s="4"/>
      <c r="AD195" s="4"/>
      <c r="AE195" s="4"/>
      <c r="AF195" s="4"/>
    </row>
    <row r="196" spans="27:32" ht="17.25" customHeight="1" x14ac:dyDescent="0.25">
      <c r="AA196" s="4"/>
      <c r="AB196" s="4"/>
      <c r="AC196" s="4"/>
      <c r="AD196" s="4"/>
      <c r="AE196" s="4"/>
      <c r="AF196" s="4"/>
    </row>
    <row r="197" spans="27:32" ht="17.25" customHeight="1" x14ac:dyDescent="0.25">
      <c r="AA197" s="4"/>
      <c r="AB197" s="4"/>
      <c r="AC197" s="4"/>
      <c r="AD197" s="4"/>
      <c r="AE197" s="4"/>
      <c r="AF197" s="4"/>
    </row>
    <row r="198" spans="27:32" ht="17.25" customHeight="1" x14ac:dyDescent="0.25">
      <c r="AA198" s="4"/>
      <c r="AB198" s="4"/>
      <c r="AC198" s="4"/>
      <c r="AD198" s="4"/>
      <c r="AE198" s="4"/>
      <c r="AF198" s="4"/>
    </row>
    <row r="199" spans="27:32" ht="17.25" customHeight="1" x14ac:dyDescent="0.25">
      <c r="AA199" s="4"/>
      <c r="AB199" s="4"/>
      <c r="AC199" s="4"/>
      <c r="AD199" s="4"/>
      <c r="AE199" s="4"/>
      <c r="AF199" s="4"/>
    </row>
    <row r="200" spans="27:32" ht="17.25" customHeight="1" x14ac:dyDescent="0.25">
      <c r="AA200" s="4"/>
      <c r="AB200" s="4"/>
      <c r="AC200" s="4"/>
      <c r="AD200" s="4"/>
      <c r="AE200" s="4"/>
      <c r="AF200" s="4"/>
    </row>
    <row r="201" spans="27:32" ht="17.25" customHeight="1" x14ac:dyDescent="0.25">
      <c r="AA201" s="4"/>
      <c r="AB201" s="4"/>
      <c r="AC201" s="4"/>
      <c r="AD201" s="4"/>
      <c r="AE201" s="4"/>
      <c r="AF201" s="4"/>
    </row>
    <row r="202" spans="27:32" ht="17.25" customHeight="1" x14ac:dyDescent="0.25">
      <c r="AA202" s="4"/>
      <c r="AB202" s="4"/>
      <c r="AC202" s="4"/>
      <c r="AD202" s="4"/>
      <c r="AE202" s="4"/>
      <c r="AF202" s="4"/>
    </row>
    <row r="203" spans="27:32" ht="17.25" customHeight="1" x14ac:dyDescent="0.25">
      <c r="AA203" s="4"/>
      <c r="AB203" s="4"/>
      <c r="AC203" s="4"/>
      <c r="AD203" s="4"/>
      <c r="AE203" s="4"/>
      <c r="AF203" s="4"/>
    </row>
    <row r="204" spans="27:32" ht="17.25" customHeight="1" x14ac:dyDescent="0.25">
      <c r="AA204" s="4"/>
      <c r="AB204" s="4"/>
      <c r="AC204" s="4"/>
      <c r="AD204" s="4"/>
      <c r="AE204" s="4"/>
      <c r="AF204" s="4"/>
    </row>
    <row r="205" spans="27:32" ht="17.25" customHeight="1" x14ac:dyDescent="0.25">
      <c r="AA205" s="4"/>
      <c r="AB205" s="4"/>
      <c r="AC205" s="4"/>
      <c r="AD205" s="4"/>
      <c r="AE205" s="4"/>
      <c r="AF205" s="4"/>
    </row>
    <row r="206" spans="27:32" ht="17.25" customHeight="1" x14ac:dyDescent="0.25">
      <c r="AA206" s="4"/>
      <c r="AB206" s="4"/>
      <c r="AC206" s="4"/>
      <c r="AD206" s="4"/>
      <c r="AE206" s="4"/>
      <c r="AF206" s="4"/>
    </row>
    <row r="207" spans="27:32" ht="17.25" customHeight="1" x14ac:dyDescent="0.25">
      <c r="AA207" s="4"/>
      <c r="AB207" s="4"/>
      <c r="AC207" s="4"/>
      <c r="AD207" s="4"/>
      <c r="AE207" s="4"/>
      <c r="AF207" s="4"/>
    </row>
    <row r="208" spans="27:32" ht="17.25" customHeight="1" x14ac:dyDescent="0.25">
      <c r="AA208" s="4"/>
      <c r="AB208" s="4"/>
      <c r="AC208" s="4"/>
      <c r="AD208" s="4"/>
      <c r="AE208" s="4"/>
      <c r="AF208" s="4"/>
    </row>
    <row r="209" spans="27:32" ht="17.25" customHeight="1" x14ac:dyDescent="0.25">
      <c r="AA209" s="4"/>
      <c r="AB209" s="4"/>
      <c r="AC209" s="4"/>
      <c r="AD209" s="4"/>
      <c r="AE209" s="4"/>
      <c r="AF209" s="4"/>
    </row>
    <row r="210" spans="27:32" ht="17.25" customHeight="1" x14ac:dyDescent="0.25">
      <c r="AA210" s="4"/>
      <c r="AB210" s="4"/>
      <c r="AC210" s="4"/>
      <c r="AD210" s="4"/>
      <c r="AE210" s="4"/>
      <c r="AF210" s="4"/>
    </row>
    <row r="211" spans="27:32" ht="17.25" customHeight="1" x14ac:dyDescent="0.25">
      <c r="AA211" s="4"/>
      <c r="AB211" s="4"/>
      <c r="AC211" s="4"/>
      <c r="AD211" s="4"/>
      <c r="AE211" s="4"/>
      <c r="AF211" s="4"/>
    </row>
    <row r="212" spans="27:32" ht="17.25" customHeight="1" x14ac:dyDescent="0.25">
      <c r="AA212" s="4"/>
      <c r="AB212" s="4"/>
      <c r="AC212" s="4"/>
      <c r="AD212" s="4"/>
      <c r="AE212" s="4"/>
      <c r="AF212" s="4"/>
    </row>
    <row r="213" spans="27:32" ht="17.25" customHeight="1" x14ac:dyDescent="0.25">
      <c r="AA213" s="4"/>
      <c r="AB213" s="4"/>
      <c r="AC213" s="4"/>
      <c r="AD213" s="4"/>
      <c r="AE213" s="4"/>
      <c r="AF213" s="4"/>
    </row>
    <row r="214" spans="27:32" ht="17.25" customHeight="1" x14ac:dyDescent="0.25">
      <c r="AA214" s="4"/>
      <c r="AB214" s="4"/>
      <c r="AC214" s="4"/>
      <c r="AD214" s="4"/>
      <c r="AE214" s="4"/>
      <c r="AF214" s="4"/>
    </row>
    <row r="215" spans="27:32" ht="17.25" customHeight="1" x14ac:dyDescent="0.25">
      <c r="AA215" s="4"/>
      <c r="AB215" s="4"/>
      <c r="AC215" s="4"/>
      <c r="AD215" s="4"/>
      <c r="AE215" s="4"/>
      <c r="AF215" s="4"/>
    </row>
    <row r="216" spans="27:32" ht="17.25" customHeight="1" x14ac:dyDescent="0.25">
      <c r="AA216" s="4"/>
      <c r="AB216" s="4"/>
      <c r="AC216" s="4"/>
      <c r="AD216" s="4"/>
      <c r="AE216" s="4"/>
      <c r="AF216" s="4"/>
    </row>
    <row r="217" spans="27:32" ht="17.25" customHeight="1" x14ac:dyDescent="0.25">
      <c r="AA217" s="4"/>
      <c r="AB217" s="4"/>
      <c r="AC217" s="4"/>
      <c r="AD217" s="4"/>
      <c r="AE217" s="4"/>
      <c r="AF217" s="4"/>
    </row>
    <row r="218" spans="27:32" ht="17.25" customHeight="1" x14ac:dyDescent="0.25">
      <c r="AA218" s="4"/>
      <c r="AB218" s="4"/>
      <c r="AC218" s="4"/>
      <c r="AD218" s="4"/>
      <c r="AE218" s="4"/>
      <c r="AF218" s="4"/>
    </row>
    <row r="219" spans="27:32" ht="17.25" customHeight="1" x14ac:dyDescent="0.25">
      <c r="AA219" s="4"/>
      <c r="AB219" s="4"/>
      <c r="AC219" s="4"/>
      <c r="AD219" s="4"/>
      <c r="AE219" s="4"/>
      <c r="AF219" s="4"/>
    </row>
  </sheetData>
  <sheetProtection sheet="1" objects="1" scenarios="1" formatCells="0"/>
  <mergeCells count="61">
    <mergeCell ref="Q53:S54"/>
    <mergeCell ref="Q55:S56"/>
    <mergeCell ref="Q57:S58"/>
    <mergeCell ref="Q63:S64"/>
    <mergeCell ref="T53:T54"/>
    <mergeCell ref="T59:T60"/>
    <mergeCell ref="T61:T62"/>
    <mergeCell ref="T63:T64"/>
    <mergeCell ref="T55:T56"/>
    <mergeCell ref="T57:T58"/>
    <mergeCell ref="Q16:U16"/>
    <mergeCell ref="Q17:T17"/>
    <mergeCell ref="U17:U18"/>
    <mergeCell ref="N50:N51"/>
    <mergeCell ref="K50:L51"/>
    <mergeCell ref="T51:U51"/>
    <mergeCell ref="Q51:S52"/>
    <mergeCell ref="O50:O51"/>
    <mergeCell ref="X3:Z11"/>
    <mergeCell ref="F5:F6"/>
    <mergeCell ref="G5:G6"/>
    <mergeCell ref="H5:J5"/>
    <mergeCell ref="M5:M6"/>
    <mergeCell ref="N5:N6"/>
    <mergeCell ref="O5:O6"/>
    <mergeCell ref="U9:U10"/>
    <mergeCell ref="K5:K6"/>
    <mergeCell ref="L5:L6"/>
    <mergeCell ref="B1:O1"/>
    <mergeCell ref="B2:O4"/>
    <mergeCell ref="Q2:U2"/>
    <mergeCell ref="Q3:T3"/>
    <mergeCell ref="U3:U4"/>
    <mergeCell ref="Z19:AA26"/>
    <mergeCell ref="Q29:T29"/>
    <mergeCell ref="U29:U30"/>
    <mergeCell ref="Q30:R30"/>
    <mergeCell ref="B49:O49"/>
    <mergeCell ref="X34:Z40"/>
    <mergeCell ref="B33:G33"/>
    <mergeCell ref="B25:G25"/>
    <mergeCell ref="B50:C50"/>
    <mergeCell ref="F50:F51"/>
    <mergeCell ref="G50:G51"/>
    <mergeCell ref="H50:J50"/>
    <mergeCell ref="M50:M51"/>
    <mergeCell ref="V54:W55"/>
    <mergeCell ref="U59:U60"/>
    <mergeCell ref="U61:U62"/>
    <mergeCell ref="U63:U64"/>
    <mergeCell ref="V65:V66"/>
    <mergeCell ref="U53:U54"/>
    <mergeCell ref="U55:U56"/>
    <mergeCell ref="U57:U58"/>
    <mergeCell ref="Q66:S66"/>
    <mergeCell ref="Q84:S85"/>
    <mergeCell ref="T84:T85"/>
    <mergeCell ref="U84:U85"/>
    <mergeCell ref="Q82:S83"/>
    <mergeCell ref="T82:T83"/>
    <mergeCell ref="U82:U83"/>
  </mergeCells>
  <conditionalFormatting sqref="T31">
    <cfRule type="cellIs" dxfId="15" priority="14" operator="lessThan">
      <formula>30</formula>
    </cfRule>
  </conditionalFormatting>
  <conditionalFormatting sqref="T32">
    <cfRule type="cellIs" dxfId="14" priority="13" operator="lessThan">
      <formula>15</formula>
    </cfRule>
  </conditionalFormatting>
  <conditionalFormatting sqref="T33">
    <cfRule type="cellIs" dxfId="13" priority="12" operator="lessThan">
      <formula>30</formula>
    </cfRule>
  </conditionalFormatting>
  <conditionalFormatting sqref="T35">
    <cfRule type="cellIs" dxfId="12" priority="10" operator="lessThan">
      <formula>15</formula>
    </cfRule>
  </conditionalFormatting>
  <conditionalFormatting sqref="T39">
    <cfRule type="cellIs" dxfId="11" priority="11" operator="lessThan">
      <formula>15</formula>
    </cfRule>
  </conditionalFormatting>
  <conditionalFormatting sqref="T53:U53 T55:U55 T57:U57 T59:U59 T61:U61 T63:U63 T66:U66">
    <cfRule type="containsText" dxfId="10" priority="3" operator="containsText" text="JA!">
      <formula>NOT(ISERROR(SEARCH("JA!",T53)))</formula>
    </cfRule>
  </conditionalFormatting>
  <conditionalFormatting sqref="T82:U82 T84:U85">
    <cfRule type="containsText" dxfId="9" priority="1" operator="containsText" text="JA!">
      <formula>NOT(ISERROR(SEARCH("JA!",T82)))</formula>
    </cfRule>
  </conditionalFormatting>
  <conditionalFormatting sqref="U5:U8">
    <cfRule type="cellIs" dxfId="8" priority="8" operator="greaterThan">
      <formula>0</formula>
    </cfRule>
  </conditionalFormatting>
  <conditionalFormatting sqref="U11:U15">
    <cfRule type="cellIs" dxfId="7" priority="7" operator="greaterThan">
      <formula>0</formula>
    </cfRule>
  </conditionalFormatting>
  <conditionalFormatting sqref="U19:U28">
    <cfRule type="cellIs" dxfId="6" priority="6" operator="greaterThan">
      <formula>0</formula>
    </cfRule>
  </conditionalFormatting>
  <conditionalFormatting sqref="U31:U33">
    <cfRule type="cellIs" dxfId="5" priority="5" operator="greaterThan">
      <formula>0</formula>
    </cfRule>
  </conditionalFormatting>
  <conditionalFormatting sqref="U35:U40">
    <cfRule type="cellIs" dxfId="4" priority="2" operator="greaterThan">
      <formula>0</formula>
    </cfRule>
  </conditionalFormatting>
  <conditionalFormatting sqref="V56:V64 V67:V69 V74">
    <cfRule type="cellIs" dxfId="3" priority="9" operator="greaterThan">
      <formula>0</formula>
    </cfRule>
  </conditionalFormatting>
  <dataValidations count="5">
    <dataValidation type="list" allowBlank="1" showInputMessage="1" showErrorMessage="1" sqref="E52:E66 E41:E48 E34:E39 E8:E24 E26:E32" xr:uid="{00000000-0002-0000-0100-000000000000}">
      <formula1>$P$71:$P$77</formula1>
    </dataValidation>
    <dataValidation type="list" allowBlank="1" showInputMessage="1" showErrorMessage="1" sqref="O16" xr:uid="{00000000-0002-0000-0100-000001000000}">
      <formula1>$F$15:$G$15</formula1>
    </dataValidation>
    <dataValidation type="list" allowBlank="1" showInputMessage="1" showErrorMessage="1" sqref="O25" xr:uid="{00000000-0002-0000-0100-000002000000}">
      <formula1>$F$22:$G$22</formula1>
    </dataValidation>
    <dataValidation type="list" allowBlank="1" showInputMessage="1" showErrorMessage="1" sqref="O52:O66 O41:O48 O8:O15 O17:O24 O26:O39" xr:uid="{00000000-0002-0000-0100-000003000000}">
      <formula1>F8:G8</formula1>
    </dataValidation>
    <dataValidation type="list" allowBlank="1" showInputMessage="1" showErrorMessage="1" sqref="G66"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'JM-kraven'!$F$2:$F$5</xm:f>
          </x14:formula1>
          <xm:sqref>D8:D15 D17:D24 D41 D26:D32 D34:D35 D37:D39</xm:sqref>
        </x14:dataValidation>
        <x14:dataValidation type="list" allowBlank="1" showInputMessage="1" showErrorMessage="1" xr:uid="{00000000-0002-0000-0100-000006000000}">
          <x14:formula1>
            <xm:f>'JM-kraven'!$A$2:$A$16</xm:f>
          </x14:formula1>
          <xm:sqref>F41:G48 F37:G39 F34 F35:G35 F8:G24 F26:G32</xm:sqref>
        </x14:dataValidation>
        <x14:dataValidation type="list" allowBlank="1" showInputMessage="1" showErrorMessage="1" xr:uid="{00000000-0002-0000-0100-000007000000}">
          <x14:formula1>
            <xm:f>'JM-kraven'!$A$1:$A$16</xm:f>
          </x14:formula1>
          <xm:sqref>F52:G65</xm:sqref>
        </x14:dataValidation>
        <x14:dataValidation type="list" allowBlank="1" showInputMessage="1" showErrorMessage="1" xr:uid="{00000000-0002-0000-0100-000008000000}">
          <x14:formula1>
            <xm:f>'JM-kraven'!$A$19:$A$22</xm:f>
          </x14:formula1>
          <xm:sqref>F66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Normal="100" workbookViewId="0">
      <selection activeCell="L7" sqref="L7"/>
    </sheetView>
  </sheetViews>
  <sheetFormatPr defaultColWidth="9.140625" defaultRowHeight="17.25" customHeight="1" x14ac:dyDescent="0.25"/>
  <cols>
    <col min="1" max="1" width="3.5703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5.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50" t="s">
        <v>102</v>
      </c>
      <c r="C1" s="350"/>
      <c r="D1" s="350"/>
      <c r="E1" s="350"/>
      <c r="F1" s="350"/>
      <c r="G1" s="350"/>
      <c r="H1" s="350"/>
      <c r="I1" s="350"/>
      <c r="J1" s="350"/>
      <c r="K1" s="350"/>
      <c r="L1" s="350"/>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281"/>
      <c r="C2" s="281"/>
      <c r="D2" s="281"/>
      <c r="E2" s="281"/>
      <c r="F2" s="281"/>
      <c r="G2" s="281"/>
      <c r="H2" s="281"/>
      <c r="I2" s="281"/>
      <c r="J2" s="281"/>
      <c r="K2" s="281"/>
      <c r="L2" s="281"/>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282" t="s">
        <v>97</v>
      </c>
      <c r="C3" s="283"/>
      <c r="D3" s="283"/>
      <c r="E3" s="283"/>
      <c r="F3" s="283"/>
      <c r="G3" s="283"/>
      <c r="H3" s="283"/>
      <c r="I3" s="283"/>
      <c r="J3" s="283"/>
      <c r="K3" s="283"/>
      <c r="L3" s="284"/>
      <c r="N3" s="351" t="s">
        <v>53</v>
      </c>
      <c r="O3" s="352"/>
      <c r="P3" s="352"/>
      <c r="Q3" s="352"/>
      <c r="R3" s="35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360"/>
      <c r="C4" s="361"/>
      <c r="D4" s="361"/>
      <c r="E4" s="361"/>
      <c r="F4" s="361"/>
      <c r="G4" s="361"/>
      <c r="H4" s="361"/>
      <c r="I4" s="361"/>
      <c r="J4" s="361"/>
      <c r="K4" s="361"/>
      <c r="L4" s="362"/>
      <c r="N4" s="358" t="s">
        <v>49</v>
      </c>
      <c r="O4" s="359"/>
      <c r="P4" s="359"/>
      <c r="Q4" s="359"/>
      <c r="R4" s="296" t="s">
        <v>48</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65" t="s">
        <v>43</v>
      </c>
      <c r="C5" s="348"/>
      <c r="D5" s="348"/>
      <c r="E5" s="348"/>
      <c r="F5" s="348"/>
      <c r="G5" s="349"/>
      <c r="H5" s="364" t="s">
        <v>45</v>
      </c>
      <c r="I5" s="364"/>
      <c r="J5" s="364"/>
      <c r="K5" s="363" t="s">
        <v>46</v>
      </c>
      <c r="L5" s="366" t="s">
        <v>16</v>
      </c>
      <c r="N5" s="82" t="s">
        <v>38</v>
      </c>
      <c r="O5" s="83"/>
      <c r="P5" s="84" t="s">
        <v>1</v>
      </c>
      <c r="Q5" s="84" t="s">
        <v>14</v>
      </c>
      <c r="R5" s="296"/>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65"/>
      <c r="C6" s="147" t="s">
        <v>0</v>
      </c>
      <c r="D6" s="147" t="s">
        <v>4</v>
      </c>
      <c r="E6" s="147" t="s">
        <v>15</v>
      </c>
      <c r="F6" s="148" t="s">
        <v>36</v>
      </c>
      <c r="G6" s="149" t="s">
        <v>37</v>
      </c>
      <c r="H6" s="150" t="s">
        <v>44</v>
      </c>
      <c r="I6" s="151" t="s">
        <v>7</v>
      </c>
      <c r="J6" s="151" t="s">
        <v>101</v>
      </c>
      <c r="K6" s="364"/>
      <c r="L6" s="367"/>
      <c r="N6" s="161" t="s">
        <v>9</v>
      </c>
      <c r="O6" s="162"/>
      <c r="P6" s="87">
        <f>SUMIFS(D7:D47,L7:L47,"Skogsbruksvetenskap")</f>
        <v>0</v>
      </c>
      <c r="Q6" s="87">
        <v>135</v>
      </c>
      <c r="R6" s="88">
        <f>IF((Q6-P6)&lt;0,0,SUM(Q6-P6))</f>
        <v>135</v>
      </c>
      <c r="S6" s="9"/>
      <c r="T6" s="194">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52"/>
      <c r="C7" s="153"/>
      <c r="D7" s="46"/>
      <c r="E7" s="46"/>
      <c r="F7" s="23"/>
      <c r="G7" s="46"/>
      <c r="H7" s="46"/>
      <c r="I7" s="46"/>
      <c r="J7" s="46"/>
      <c r="K7" s="46"/>
      <c r="L7" s="155"/>
      <c r="M7" s="21"/>
      <c r="N7" s="89" t="s">
        <v>10</v>
      </c>
      <c r="O7" s="86"/>
      <c r="P7" s="90">
        <f>SUM(H7:H47)</f>
        <v>0</v>
      </c>
      <c r="Q7" s="90">
        <v>15</v>
      </c>
      <c r="R7" s="88">
        <f t="shared" ref="R7:R15" si="0">IF((Q7-P7)&lt;0,0,SUM(Q7-P7))</f>
        <v>15</v>
      </c>
      <c r="S7" s="21"/>
      <c r="T7" s="57"/>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52"/>
      <c r="C8" s="153"/>
      <c r="D8" s="46"/>
      <c r="E8" s="46"/>
      <c r="F8" s="154"/>
      <c r="G8" s="46"/>
      <c r="H8" s="46"/>
      <c r="I8" s="46"/>
      <c r="J8" s="46"/>
      <c r="K8" s="46"/>
      <c r="L8" s="155"/>
      <c r="N8" s="89" t="s">
        <v>7</v>
      </c>
      <c r="O8" s="86"/>
      <c r="P8" s="90">
        <f>SUM(I7:I47)</f>
        <v>0</v>
      </c>
      <c r="Q8" s="90">
        <v>15</v>
      </c>
      <c r="R8" s="88">
        <f t="shared" si="0"/>
        <v>15</v>
      </c>
      <c r="S8" s="21"/>
      <c r="T8" s="57"/>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52"/>
      <c r="C9" s="153"/>
      <c r="D9" s="46"/>
      <c r="E9" s="46"/>
      <c r="F9" s="154"/>
      <c r="G9" s="46"/>
      <c r="H9" s="46"/>
      <c r="I9" s="46"/>
      <c r="J9" s="46"/>
      <c r="K9" s="46"/>
      <c r="L9" s="155"/>
      <c r="N9" s="89" t="s">
        <v>8</v>
      </c>
      <c r="O9" s="91"/>
      <c r="P9" s="90">
        <f>SUM(J7:J47)</f>
        <v>0</v>
      </c>
      <c r="Q9" s="92">
        <v>15</v>
      </c>
      <c r="R9" s="88">
        <f t="shared" si="0"/>
        <v>15</v>
      </c>
      <c r="S9" s="21"/>
      <c r="T9" s="57"/>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52"/>
      <c r="C10" s="153"/>
      <c r="D10" s="46"/>
      <c r="E10" s="46"/>
      <c r="F10" s="154"/>
      <c r="G10" s="46"/>
      <c r="H10" s="46"/>
      <c r="I10" s="46"/>
      <c r="J10" s="46"/>
      <c r="K10" s="46"/>
      <c r="L10" s="155"/>
      <c r="N10" s="89" t="s">
        <v>125</v>
      </c>
      <c r="O10" s="91"/>
      <c r="P10" s="90">
        <f>SUMIFS(D7:D47,L7:L47,"Skogsbruksvetenskap",E7:E47,"G2F")</f>
        <v>0</v>
      </c>
      <c r="Q10" s="92">
        <v>15</v>
      </c>
      <c r="R10" s="88">
        <f t="shared" si="0"/>
        <v>15</v>
      </c>
      <c r="S10" s="21"/>
      <c r="T10" s="57"/>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52"/>
      <c r="C11" s="153"/>
      <c r="D11" s="46"/>
      <c r="E11" s="46"/>
      <c r="F11" s="154"/>
      <c r="G11" s="46"/>
      <c r="H11" s="46"/>
      <c r="I11" s="46"/>
      <c r="J11" s="46"/>
      <c r="K11" s="46"/>
      <c r="L11" s="155"/>
      <c r="N11" s="89" t="s">
        <v>40</v>
      </c>
      <c r="O11" s="91"/>
      <c r="P11" s="90">
        <f>SUMIFS(D7:D47,L7:L47,"Skogsbruksvetenskap",E7:E47,"A1N")+SUMIFS(D7:D47,L7:L47,"Skogsbruksvetenskap",E7:E47,"A1F")</f>
        <v>0</v>
      </c>
      <c r="Q11" s="92">
        <v>30</v>
      </c>
      <c r="R11" s="88">
        <f t="shared" si="0"/>
        <v>30</v>
      </c>
      <c r="S11" s="21"/>
      <c r="T11" s="57"/>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52"/>
      <c r="C12" s="153"/>
      <c r="D12" s="145"/>
      <c r="E12" s="145"/>
      <c r="F12" s="156"/>
      <c r="G12" s="145"/>
      <c r="H12" s="145"/>
      <c r="I12" s="145"/>
      <c r="J12" s="145"/>
      <c r="K12" s="145"/>
      <c r="L12" s="155"/>
      <c r="N12" s="163" t="s">
        <v>11</v>
      </c>
      <c r="O12" s="164"/>
      <c r="P12" s="87">
        <f>SUMIFS(D7:D47,L7:L47,"Biologi")</f>
        <v>0</v>
      </c>
      <c r="Q12" s="87">
        <v>30</v>
      </c>
      <c r="R12" s="88">
        <f t="shared" si="0"/>
        <v>30</v>
      </c>
      <c r="S12" s="21"/>
      <c r="T12" s="194">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52"/>
      <c r="C13" s="34"/>
      <c r="D13" s="46"/>
      <c r="E13" s="46"/>
      <c r="F13" s="154"/>
      <c r="G13" s="46"/>
      <c r="H13" s="46"/>
      <c r="I13" s="46"/>
      <c r="J13" s="46"/>
      <c r="K13" s="46"/>
      <c r="L13" s="155"/>
      <c r="N13" s="165" t="s">
        <v>12</v>
      </c>
      <c r="O13" s="86"/>
      <c r="P13" s="90">
        <f>SUM(K7:K47)</f>
        <v>0</v>
      </c>
      <c r="Q13" s="90">
        <v>15</v>
      </c>
      <c r="R13" s="88">
        <f t="shared" si="0"/>
        <v>15</v>
      </c>
      <c r="T13" s="57"/>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52"/>
      <c r="C14" s="34"/>
      <c r="D14" s="46"/>
      <c r="E14" s="46"/>
      <c r="F14" s="154"/>
      <c r="G14" s="46"/>
      <c r="H14" s="46"/>
      <c r="I14" s="46"/>
      <c r="J14" s="46"/>
      <c r="K14" s="46"/>
      <c r="L14" s="155"/>
      <c r="N14" s="163" t="s">
        <v>13</v>
      </c>
      <c r="O14" s="86"/>
      <c r="P14" s="87">
        <f>SUMIFS(D7:D47,L7:L47,"Företagsekonomi")+SUMIFS(D7:D47,L7:L47,"Nationalekonomi")+SUMIFS(D7:D47,L7:L47,"Bioekonomimanagement")</f>
        <v>0</v>
      </c>
      <c r="Q14" s="87">
        <v>30</v>
      </c>
      <c r="R14" s="88">
        <f t="shared" si="0"/>
        <v>30</v>
      </c>
      <c r="T14" s="194">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52"/>
      <c r="C15" s="34"/>
      <c r="D15" s="46"/>
      <c r="E15" s="46"/>
      <c r="F15" s="154"/>
      <c r="G15" s="46"/>
      <c r="H15" s="46"/>
      <c r="I15" s="46"/>
      <c r="J15" s="46"/>
      <c r="K15" s="46"/>
      <c r="L15" s="155"/>
      <c r="N15" s="166" t="s">
        <v>2</v>
      </c>
      <c r="O15" s="167"/>
      <c r="P15" s="168">
        <f>SUMIFS(D7:D47,L7:L47,"Företagsekonomi")</f>
        <v>0</v>
      </c>
      <c r="Q15" s="168">
        <v>15</v>
      </c>
      <c r="R15" s="195">
        <f t="shared" si="0"/>
        <v>15</v>
      </c>
      <c r="T15" s="57"/>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52"/>
      <c r="C16" s="34"/>
      <c r="D16" s="46"/>
      <c r="E16" s="46"/>
      <c r="F16" s="154"/>
      <c r="G16" s="46"/>
      <c r="H16" s="46"/>
      <c r="I16" s="46"/>
      <c r="J16" s="46"/>
      <c r="K16" s="46"/>
      <c r="L16" s="155"/>
      <c r="N16" s="354" t="s">
        <v>50</v>
      </c>
      <c r="O16" s="355"/>
      <c r="P16" s="355"/>
      <c r="Q16" s="355"/>
      <c r="R16" s="356" t="s">
        <v>48</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52"/>
      <c r="C17" s="34"/>
      <c r="D17" s="46"/>
      <c r="E17" s="46"/>
      <c r="F17" s="154"/>
      <c r="G17" s="46"/>
      <c r="H17" s="46"/>
      <c r="I17" s="46"/>
      <c r="J17" s="46"/>
      <c r="K17" s="46"/>
      <c r="L17" s="155"/>
      <c r="N17" s="169" t="s">
        <v>38</v>
      </c>
      <c r="O17" s="96"/>
      <c r="P17" s="96" t="s">
        <v>1</v>
      </c>
      <c r="Q17" s="96" t="s">
        <v>14</v>
      </c>
      <c r="R17" s="35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52"/>
      <c r="C18" s="34"/>
      <c r="D18" s="46"/>
      <c r="E18" s="46"/>
      <c r="F18" s="154"/>
      <c r="G18" s="46"/>
      <c r="H18" s="46"/>
      <c r="I18" s="46"/>
      <c r="J18" s="46"/>
      <c r="K18" s="46"/>
      <c r="L18" s="155"/>
      <c r="N18" s="170" t="s">
        <v>51</v>
      </c>
      <c r="O18" s="171"/>
      <c r="P18" s="172">
        <f>SUM(D7:D47)-(T6+T12+T14)-SUMIFS(D7:D47,L7:L47,"Annat ämne")</f>
        <v>0</v>
      </c>
      <c r="Q18" s="172">
        <v>105</v>
      </c>
      <c r="R18" s="205">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52"/>
      <c r="C19" s="34"/>
      <c r="D19" s="46"/>
      <c r="E19" s="46"/>
      <c r="F19" s="154"/>
      <c r="G19" s="46"/>
      <c r="H19" s="46"/>
      <c r="I19" s="46"/>
      <c r="J19" s="46"/>
      <c r="K19" s="46"/>
      <c r="L19" s="155"/>
      <c r="N19" s="173" t="s">
        <v>35</v>
      </c>
      <c r="O19" s="98"/>
      <c r="P19" s="99">
        <f>SUMIFS(D7:D47,E7:E47,"G2E")</f>
        <v>0</v>
      </c>
      <c r="Q19" s="99">
        <v>15</v>
      </c>
      <c r="R19" s="88">
        <f t="shared" ref="R19:R26" si="1">IF((Q19-P19)&lt;0,0,SUM(Q19-P19))</f>
        <v>15</v>
      </c>
      <c r="V19" s="144"/>
      <c r="W19" s="14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52"/>
      <c r="C20" s="34"/>
      <c r="D20" s="46"/>
      <c r="E20" s="46"/>
      <c r="F20" s="154"/>
      <c r="G20" s="46"/>
      <c r="H20" s="46"/>
      <c r="I20" s="46"/>
      <c r="J20" s="46"/>
      <c r="K20" s="46"/>
      <c r="L20" s="155"/>
      <c r="N20" s="173" t="s">
        <v>60</v>
      </c>
      <c r="O20" s="98"/>
      <c r="P20" s="99">
        <f>SUMIFS(D7:D47,E7:E47,"A1N")+SUMIFS(D7:D47,E7:E47,"A1F")+SUMIFS(D7:D47,E7:E47,"A2E")</f>
        <v>0</v>
      </c>
      <c r="Q20" s="99">
        <v>90</v>
      </c>
      <c r="R20" s="88">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52"/>
      <c r="C21" s="34"/>
      <c r="D21" s="46"/>
      <c r="E21" s="46"/>
      <c r="F21" s="154"/>
      <c r="G21" s="46"/>
      <c r="H21" s="46"/>
      <c r="I21" s="46"/>
      <c r="J21" s="46"/>
      <c r="K21" s="46"/>
      <c r="L21" s="155"/>
      <c r="N21" s="170" t="s">
        <v>95</v>
      </c>
      <c r="O21" s="98"/>
      <c r="P21" s="99"/>
      <c r="Q21" s="99"/>
      <c r="R21" s="88"/>
      <c r="U21" s="339" t="s">
        <v>52</v>
      </c>
      <c r="V21" s="340"/>
      <c r="W21" s="341"/>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52"/>
      <c r="C22" s="34"/>
      <c r="D22" s="46"/>
      <c r="E22" s="46"/>
      <c r="F22" s="154"/>
      <c r="G22" s="46"/>
      <c r="H22" s="46"/>
      <c r="I22" s="46"/>
      <c r="J22" s="46"/>
      <c r="K22" s="46"/>
      <c r="L22" s="155"/>
      <c r="N22" s="174" t="s">
        <v>41</v>
      </c>
      <c r="O22" s="98"/>
      <c r="P22" s="101">
        <f>SUMIFS(D7:D47,L7:L47,"Biologi",E7:E47,"A1N")+SUMIFS(D7:D47,L7:L47,"Biologi",E7:E47,"A1F")+SUMIFS(D7:D47,L7:L47,"Biologi",E7:E47,"A2E")</f>
        <v>0</v>
      </c>
      <c r="Q22" s="101">
        <v>60</v>
      </c>
      <c r="R22" s="88">
        <f t="shared" si="1"/>
        <v>60</v>
      </c>
      <c r="U22" s="342"/>
      <c r="V22" s="343"/>
      <c r="W22" s="34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52"/>
      <c r="C23" s="34"/>
      <c r="D23" s="46"/>
      <c r="E23" s="46"/>
      <c r="F23" s="154"/>
      <c r="G23" s="46"/>
      <c r="H23" s="46"/>
      <c r="I23" s="46"/>
      <c r="J23" s="46"/>
      <c r="K23" s="46"/>
      <c r="L23" s="155"/>
      <c r="N23" s="174" t="s">
        <v>5</v>
      </c>
      <c r="O23" s="98"/>
      <c r="P23" s="101">
        <f>SUMIFS(D7:D47,L7:L47,"Skogsbruksvetenskap",E7:E47,"A1N")+SUMIFS(D7:D47,L7:L47,"Skogsbruksvetenskap",E7:E47,"A1F")+SUMIFS(D7:D47,L7:L47,"Skogsbruksvetenskap",E7:E47,"A2E")</f>
        <v>0</v>
      </c>
      <c r="Q23" s="101">
        <v>60</v>
      </c>
      <c r="R23" s="88">
        <f t="shared" si="1"/>
        <v>60</v>
      </c>
      <c r="U23" s="342"/>
      <c r="V23" s="343"/>
      <c r="W23" s="34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52"/>
      <c r="C24" s="34"/>
      <c r="D24" s="46"/>
      <c r="E24" s="46"/>
      <c r="F24" s="154"/>
      <c r="G24" s="46"/>
      <c r="H24" s="153"/>
      <c r="I24" s="153"/>
      <c r="J24" s="153"/>
      <c r="K24" s="153"/>
      <c r="L24" s="155"/>
      <c r="N24" s="174" t="s">
        <v>2</v>
      </c>
      <c r="O24" s="98"/>
      <c r="P24" s="101">
        <f>SUMIFS(D7:D47,L7:L47,"Företagsekonomi",E7:E47,"A1N")+SUMIFS(D7:D47,L7:L47,"Företagsekonomi",E7:E47,"A1F")+SUMIFS(D7:D47,L7:L47,"Företagsekonomi",E7:E47,"A2E")</f>
        <v>0</v>
      </c>
      <c r="Q24" s="101">
        <v>60</v>
      </c>
      <c r="R24" s="88">
        <f t="shared" si="1"/>
        <v>60</v>
      </c>
      <c r="U24" s="342"/>
      <c r="V24" s="343"/>
      <c r="W24" s="34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52"/>
      <c r="C25" s="34"/>
      <c r="D25" s="46"/>
      <c r="E25" s="46"/>
      <c r="F25" s="154"/>
      <c r="G25" s="46"/>
      <c r="H25" s="153"/>
      <c r="I25" s="153"/>
      <c r="J25" s="153"/>
      <c r="K25" s="153"/>
      <c r="L25" s="155"/>
      <c r="N25" s="174" t="s">
        <v>34</v>
      </c>
      <c r="O25" s="98"/>
      <c r="P25" s="101">
        <f>SUMIFS(D7:D47,L7:L47,"Bioekonomimanagement",E7:E47,"A1N")+SUMIFS(D7:D47,L7:L47,"Bioekonomimanagement",E7:E47,"A1F")+SUMIFS(D7:D47,L7:L47,"Bioekonomimanagement",E7:E47,"A2E")</f>
        <v>0</v>
      </c>
      <c r="Q25" s="101">
        <v>60</v>
      </c>
      <c r="R25" s="88">
        <f t="shared" si="1"/>
        <v>60</v>
      </c>
      <c r="U25" s="342"/>
      <c r="V25" s="343"/>
      <c r="W25" s="34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52"/>
      <c r="C26" s="34"/>
      <c r="D26" s="46"/>
      <c r="E26" s="46"/>
      <c r="F26" s="154"/>
      <c r="G26" s="46"/>
      <c r="H26" s="34"/>
      <c r="I26" s="34"/>
      <c r="J26" s="34"/>
      <c r="K26" s="34"/>
      <c r="L26" s="155"/>
      <c r="N26" s="175" t="s">
        <v>94</v>
      </c>
      <c r="O26" s="176"/>
      <c r="P26" s="104">
        <f>SUMIFS(D7:D47,E7:E47,"A2E")</f>
        <v>0</v>
      </c>
      <c r="Q26" s="177">
        <v>30</v>
      </c>
      <c r="R26" s="195">
        <f t="shared" si="1"/>
        <v>30</v>
      </c>
      <c r="U26" s="342"/>
      <c r="V26" s="343"/>
      <c r="W26" s="34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52"/>
      <c r="C27" s="34"/>
      <c r="D27" s="46"/>
      <c r="E27" s="46"/>
      <c r="F27" s="154"/>
      <c r="G27" s="46"/>
      <c r="H27" s="34"/>
      <c r="I27" s="157"/>
      <c r="J27" s="157"/>
      <c r="K27" s="146"/>
      <c r="L27" s="155"/>
      <c r="N27" s="178" t="s">
        <v>91</v>
      </c>
      <c r="O27" s="179"/>
      <c r="P27" s="180">
        <f>SUM(D7:D47)</f>
        <v>0</v>
      </c>
      <c r="Q27" s="180">
        <v>300</v>
      </c>
      <c r="R27" s="181">
        <f>IF((Q27-P27)&lt;0,0,SUM(Q27-P27))</f>
        <v>300</v>
      </c>
      <c r="U27" s="345"/>
      <c r="V27" s="346"/>
      <c r="W27" s="347"/>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52"/>
      <c r="C28" s="34"/>
      <c r="D28" s="46"/>
      <c r="E28" s="46"/>
      <c r="F28" s="154"/>
      <c r="G28" s="46"/>
      <c r="H28" s="34"/>
      <c r="I28" s="157"/>
      <c r="J28" s="157"/>
      <c r="K28" s="146"/>
      <c r="L28" s="155"/>
      <c r="N28" s="158"/>
      <c r="O28" s="158"/>
      <c r="P28" s="24"/>
      <c r="Q28" s="159"/>
      <c r="R28" s="49"/>
      <c r="V28" s="144"/>
      <c r="W28" s="14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52"/>
      <c r="C29" s="34"/>
      <c r="D29" s="46"/>
      <c r="E29" s="46"/>
      <c r="F29" s="154"/>
      <c r="G29" s="46"/>
      <c r="H29" s="34"/>
      <c r="I29" s="157"/>
      <c r="J29" s="157"/>
      <c r="K29" s="146"/>
      <c r="L29" s="155"/>
      <c r="N29" s="158"/>
      <c r="O29" s="158"/>
      <c r="P29" s="24"/>
      <c r="Q29" s="159"/>
      <c r="R29" s="4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52"/>
      <c r="C30" s="34"/>
      <c r="D30" s="46"/>
      <c r="E30" s="46"/>
      <c r="F30" s="154"/>
      <c r="G30" s="46"/>
      <c r="H30" s="34"/>
      <c r="I30" s="157"/>
      <c r="J30" s="157"/>
      <c r="K30" s="146"/>
      <c r="L30" s="155"/>
      <c r="N30" s="158"/>
      <c r="O30" s="158"/>
      <c r="P30" s="24"/>
      <c r="Q30" s="159"/>
      <c r="R30" s="4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52"/>
      <c r="C31" s="34"/>
      <c r="D31" s="46"/>
      <c r="E31" s="46"/>
      <c r="F31" s="154"/>
      <c r="G31" s="46"/>
      <c r="H31" s="34"/>
      <c r="I31" s="157"/>
      <c r="J31" s="157"/>
      <c r="K31" s="146"/>
      <c r="L31" s="155"/>
      <c r="N31" s="158"/>
      <c r="O31" s="158"/>
      <c r="P31" s="24"/>
      <c r="Q31" s="159"/>
      <c r="R31" s="4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87"/>
      <c r="C32" s="146"/>
      <c r="D32" s="46"/>
      <c r="E32" s="188"/>
      <c r="F32" s="156"/>
      <c r="G32" s="145"/>
      <c r="H32" s="146"/>
      <c r="I32" s="189"/>
      <c r="J32" s="189"/>
      <c r="K32" s="146"/>
      <c r="L32" s="190"/>
      <c r="N32" s="158"/>
      <c r="O32" s="158"/>
      <c r="P32" s="24"/>
      <c r="Q32" s="159"/>
      <c r="R32" s="4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52"/>
      <c r="C33" s="34"/>
      <c r="D33" s="46"/>
      <c r="E33" s="46"/>
      <c r="F33" s="34"/>
      <c r="G33" s="34"/>
      <c r="H33" s="39"/>
      <c r="I33" s="39"/>
      <c r="J33" s="39"/>
      <c r="K33" s="39"/>
      <c r="L33" s="48"/>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52"/>
      <c r="C34" s="34"/>
      <c r="D34" s="45"/>
      <c r="E34" s="46"/>
      <c r="F34" s="34"/>
      <c r="G34" s="34"/>
      <c r="H34" s="39"/>
      <c r="I34" s="39"/>
      <c r="J34" s="39"/>
      <c r="K34" s="39"/>
      <c r="L34" s="48"/>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25">
      <c r="B35" s="152"/>
      <c r="C35" s="34"/>
      <c r="D35" s="45"/>
      <c r="E35" s="46"/>
      <c r="F35" s="34"/>
      <c r="G35" s="34"/>
      <c r="H35" s="39"/>
      <c r="I35" s="39"/>
      <c r="J35" s="39"/>
      <c r="K35" s="39"/>
      <c r="L35" s="48"/>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25">
      <c r="B36" s="152"/>
      <c r="C36" s="34"/>
      <c r="D36" s="45"/>
      <c r="E36" s="46"/>
      <c r="F36" s="34"/>
      <c r="G36" s="34"/>
      <c r="H36" s="39"/>
      <c r="I36" s="39"/>
      <c r="J36" s="39"/>
      <c r="K36" s="39"/>
      <c r="L36" s="48"/>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52"/>
      <c r="C37" s="34"/>
      <c r="D37" s="45"/>
      <c r="E37" s="46"/>
      <c r="F37" s="34"/>
      <c r="G37" s="34"/>
      <c r="H37" s="39"/>
      <c r="I37" s="39"/>
      <c r="J37" s="39"/>
      <c r="K37" s="39"/>
      <c r="L37" s="48"/>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52"/>
      <c r="C38" s="34"/>
      <c r="D38" s="45"/>
      <c r="E38" s="46"/>
      <c r="F38" s="34"/>
      <c r="G38" s="34"/>
      <c r="H38" s="39"/>
      <c r="I38" s="39"/>
      <c r="J38" s="39"/>
      <c r="K38" s="39"/>
      <c r="L38" s="48"/>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52"/>
      <c r="C39" s="34"/>
      <c r="D39" s="45"/>
      <c r="E39" s="46"/>
      <c r="F39" s="34"/>
      <c r="G39" s="34"/>
      <c r="H39" s="39"/>
      <c r="I39" s="39"/>
      <c r="J39" s="39"/>
      <c r="K39" s="39"/>
      <c r="L39" s="48"/>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52"/>
      <c r="C40" s="34"/>
      <c r="D40" s="45"/>
      <c r="E40" s="46"/>
      <c r="F40" s="34"/>
      <c r="G40" s="34"/>
      <c r="H40" s="39"/>
      <c r="I40" s="39"/>
      <c r="J40" s="39"/>
      <c r="K40" s="39"/>
      <c r="L40" s="48"/>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52"/>
      <c r="C41" s="34"/>
      <c r="D41" s="45"/>
      <c r="E41" s="46"/>
      <c r="F41" s="34"/>
      <c r="G41" s="34"/>
      <c r="H41" s="39"/>
      <c r="I41" s="39"/>
      <c r="J41" s="39"/>
      <c r="K41" s="39"/>
      <c r="L41" s="48"/>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52"/>
      <c r="C42" s="34"/>
      <c r="D42" s="45"/>
      <c r="E42" s="46"/>
      <c r="F42" s="34"/>
      <c r="G42" s="34"/>
      <c r="H42" s="39"/>
      <c r="I42" s="39"/>
      <c r="J42" s="39"/>
      <c r="K42" s="39"/>
      <c r="L42" s="48"/>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52"/>
      <c r="C43" s="34"/>
      <c r="D43" s="45"/>
      <c r="E43" s="46"/>
      <c r="F43" s="34"/>
      <c r="G43" s="34"/>
      <c r="H43" s="39"/>
      <c r="I43" s="39"/>
      <c r="J43" s="39"/>
      <c r="K43" s="39"/>
      <c r="L43" s="48"/>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52"/>
      <c r="C44" s="34"/>
      <c r="D44" s="45"/>
      <c r="E44" s="46"/>
      <c r="F44" s="34"/>
      <c r="G44" s="34"/>
      <c r="H44" s="39"/>
      <c r="I44" s="39"/>
      <c r="J44" s="39"/>
      <c r="K44" s="39"/>
      <c r="L44" s="48"/>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52"/>
      <c r="C45" s="34"/>
      <c r="D45" s="45"/>
      <c r="E45" s="46"/>
      <c r="F45" s="34"/>
      <c r="G45" s="34"/>
      <c r="H45" s="39"/>
      <c r="I45" s="39"/>
      <c r="J45" s="39"/>
      <c r="K45" s="39"/>
      <c r="L45" s="48"/>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52"/>
      <c r="C46" s="34"/>
      <c r="D46" s="45"/>
      <c r="E46" s="46"/>
      <c r="F46" s="34"/>
      <c r="G46" s="34"/>
      <c r="H46" s="39"/>
      <c r="I46" s="39"/>
      <c r="J46" s="39"/>
      <c r="K46" s="39"/>
      <c r="L46" s="48"/>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
      <c r="B47" s="160"/>
      <c r="C47" s="53"/>
      <c r="D47" s="54"/>
      <c r="E47" s="52"/>
      <c r="F47" s="53"/>
      <c r="G47" s="52"/>
      <c r="H47" s="54"/>
      <c r="I47" s="54"/>
      <c r="J47" s="54"/>
      <c r="K47" s="54"/>
      <c r="L47" s="5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25">
      <c r="B48" s="4"/>
      <c r="C48" s="4"/>
      <c r="D48" s="56"/>
      <c r="E48" s="56"/>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M68" s="57"/>
      <c r="N68" s="57"/>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57"/>
      <c r="N69" s="57"/>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57"/>
      <c r="N70" s="57"/>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57"/>
      <c r="N71" s="57"/>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57">
        <v>7.5</v>
      </c>
      <c r="N72" s="57"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57">
        <v>15</v>
      </c>
      <c r="N73" s="57"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57">
        <v>30</v>
      </c>
      <c r="N74" s="57"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57">
        <v>60</v>
      </c>
      <c r="N75" s="57"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57"/>
      <c r="N76" s="57"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57"/>
      <c r="N77" s="57"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57"/>
      <c r="N78" s="57" t="s">
        <v>42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57"/>
      <c r="N79" s="57"/>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57"/>
      <c r="N80" s="57"/>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57"/>
      <c r="N81" s="57"/>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57"/>
      <c r="N82" s="57"/>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57"/>
      <c r="N83" s="57"/>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2" priority="4" operator="greaterThan">
      <formula>0</formula>
    </cfRule>
  </conditionalFormatting>
  <conditionalFormatting sqref="R18:R32">
    <cfRule type="cellIs" dxfId="1" priority="2" operator="greaterThan">
      <formula>0</formula>
    </cfRule>
  </conditionalFormatting>
  <conditionalFormatting sqref="R20">
    <cfRule type="cellIs" dxfId="0" priority="1" operator="lessThan">
      <formula>89.9</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'JM-kraven'!$A$2:$A$16</xm:f>
          </x14:formula1>
          <xm:sqref>F7:G32</xm:sqref>
        </x14:dataValidation>
        <x14:dataValidation type="list" allowBlank="1" showInputMessage="1" showErrorMessage="1" xr:uid="{00000000-0002-0000-0200-000004000000}">
          <x14:formula1>
            <xm:f>'JM-kraven'!$A$19:$A$22</xm:f>
          </x14:formula1>
          <xm:sqref>F47</xm:sqref>
        </x14:dataValidation>
        <x14:dataValidation type="list" allowBlank="1" showInputMessage="1" showErrorMessage="1" xr:uid="{00000000-0002-0000-0200-000005000000}">
          <x14:formula1>
            <xm:f>'JM-kraven'!$F$2:$F$5</xm:f>
          </x14:formula1>
          <xm:sqref>D7:D47</xm:sqref>
        </x14:dataValidation>
        <x14:dataValidation type="list" allowBlank="1" showInputMessage="1" showErrorMessage="1" xr:uid="{00000000-0002-0000-0200-000006000000}">
          <x14:formula1>
            <xm:f>'JM-kraven'!$A$1:$A$16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topLeftCell="A15" workbookViewId="0">
      <selection activeCell="S26" sqref="S26"/>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6</v>
      </c>
      <c r="F3">
        <v>15</v>
      </c>
    </row>
    <row r="4" spans="1:6" x14ac:dyDescent="0.25">
      <c r="A4" t="s">
        <v>2</v>
      </c>
      <c r="C4" t="s">
        <v>6</v>
      </c>
      <c r="F4">
        <v>30</v>
      </c>
    </row>
    <row r="5" spans="1:6" x14ac:dyDescent="0.25">
      <c r="A5" s="1" t="s">
        <v>23</v>
      </c>
      <c r="C5" t="s">
        <v>5</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5</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6</v>
      </c>
    </row>
    <row r="20" spans="1:1" x14ac:dyDescent="0.25">
      <c r="A20" s="1" t="s">
        <v>5</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Skogsvetarprogrammet</vt:lpstr>
      <vt:lpstr>Individuell JM-examen</vt:lpstr>
      <vt:lpstr>JM-kraven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2025-12-02T14:55:33Z</dcterms:modified>
</cp:coreProperties>
</file>