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7" r:id="rId1"/>
    <sheet name="Skogsvetarprogrammet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1" i="8" l="1"/>
  <c r="S14" i="8" l="1"/>
  <c r="S13" i="8"/>
  <c r="S12" i="8"/>
  <c r="S8" i="8"/>
  <c r="S7" i="8"/>
  <c r="S6" i="8"/>
  <c r="S5" i="8"/>
  <c r="S40" i="8" l="1"/>
  <c r="U40" i="8" s="1"/>
  <c r="S39" i="8"/>
  <c r="U39" i="8" s="1"/>
  <c r="S38" i="8"/>
  <c r="U38" i="8" s="1"/>
  <c r="S37" i="8"/>
  <c r="U37" i="8" s="1"/>
  <c r="S36" i="8"/>
  <c r="U36" i="8" s="1"/>
  <c r="S35" i="8"/>
  <c r="U35" i="8" s="1"/>
  <c r="S33" i="8"/>
  <c r="U33" i="8" s="1"/>
  <c r="S32" i="8"/>
  <c r="U32" i="8" s="1"/>
  <c r="S28" i="8"/>
  <c r="U28" i="8" s="1"/>
  <c r="S27" i="8"/>
  <c r="U27" i="8" s="1"/>
  <c r="W27" i="8" s="1"/>
  <c r="S26" i="8"/>
  <c r="U26" i="8" s="1"/>
  <c r="S25" i="8"/>
  <c r="U25" i="8" s="1"/>
  <c r="W25" i="8" s="1"/>
  <c r="S24" i="8"/>
  <c r="U24" i="8" s="1"/>
  <c r="S23" i="8"/>
  <c r="U23" i="8" s="1"/>
  <c r="S22" i="8"/>
  <c r="U22" i="8" s="1"/>
  <c r="S21" i="8"/>
  <c r="U21" i="8" s="1"/>
  <c r="S20" i="8"/>
  <c r="U20" i="8" s="1"/>
  <c r="S19" i="8"/>
  <c r="U19" i="8" s="1"/>
  <c r="W19" i="8" s="1"/>
  <c r="W14" i="8"/>
  <c r="U14" i="8"/>
  <c r="U13" i="8"/>
  <c r="U12" i="8"/>
  <c r="U11" i="8"/>
  <c r="U8" i="8"/>
  <c r="U7" i="8"/>
  <c r="U6" i="8"/>
  <c r="U5" i="8"/>
  <c r="V11" i="8" l="1"/>
  <c r="V14" i="8"/>
  <c r="T63" i="8" s="1"/>
  <c r="V8" i="8"/>
  <c r="U63" i="8" s="1"/>
  <c r="S31" i="8"/>
  <c r="U31" i="8" s="1"/>
  <c r="P9" i="3"/>
  <c r="P8" i="3"/>
  <c r="U59" i="8" l="1"/>
  <c r="U61" i="8"/>
  <c r="U55" i="8"/>
  <c r="U57" i="8"/>
  <c r="U53" i="8"/>
  <c r="T59" i="8"/>
  <c r="T61" i="8"/>
  <c r="T53" i="8"/>
  <c r="T57" i="8"/>
  <c r="T55" i="8"/>
  <c r="P7" i="3" l="1"/>
  <c r="P26" i="3" l="1"/>
  <c r="P27" i="3"/>
  <c r="R27" i="3" s="1"/>
  <c r="P20" i="3" l="1"/>
  <c r="R20" i="3" s="1"/>
  <c r="P19" i="3"/>
  <c r="P11" i="3"/>
  <c r="P6" i="3" l="1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3" authorId="0" shapeId="0">
      <text>
        <r>
          <rPr>
            <b/>
            <sz val="9"/>
            <color indexed="81"/>
            <rFont val="Tahoma"/>
            <charset val="1"/>
          </rPr>
          <t xml:space="preserve">Behörighetskrav:
</t>
        </r>
        <r>
          <rPr>
            <sz val="9"/>
            <color indexed="81"/>
            <rFont val="Tahoma"/>
            <family val="2"/>
          </rPr>
          <t>Kunskaper motsvarande 15 hp inom något av följande områden
skogsvetenskap
skogsbruksvetenskap
skogshushållning
biologi
skogs- och träteknik
markvetenskap
landskapsarkitektur
miljövetenskap
trädgårdsvetenskap
lantbruksvetenskap.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 15 hp inom något av följande områden
skogsvetenskap
skogsbruksvetenskap
biologi
skogs- och träteknik
markvetenskap
landskapsarkitektur
miljövetenskap
trädgårdsvetenskap
lantbruksvetenskap.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på grundnivå motsvarande
15 hp skogsbruksvetenskap
15 hp biologi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15 hp skogsbruksvetenskap och 15 hp biologi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7.5 hp Matematisk statistik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7,5 skogsbruksvetenskap med inriktning skoglig policy, alternativt 7,5 hp statsvetenskap eller juridik, alterntivt 7,5 hp i annat ämnet med inriktning mot nationell eller internationell policy.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Minst 60 hp på grundnivå inom ämnena skogsbruksvetenskap och/eller biologi inkluderande minst 5hp ekologi samt 2hp botanik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30 hp skogsbruksvetenskap på grundnivå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60 hp skogsbruksvetenskap, varav minst 3,5 hp inom delområde arbetsprocesser.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30 hp skogsbruksvetenskap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>7,5 hp företagsekonomi eller nationalekonomi samt engelska 6.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60 hp skogsbruksvetenskap varav minst 15 hp inom skoglig planering. Grundläggande kunskaper i det skogliga beslutsstödssystemet Heureka.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45 hp skogsbruksvetenskap samt 7,5 hp företagsekonomi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7,5 hp företagsekonomi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>7,5 hp kemi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15 hp biologi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Kunskaper motsvarande 60 hp på grundnivå varav 30 hp biologi av vilket 7,5 hp inom ekologi.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60 hp biologi alternativt 30 hp biologi och 30 hp skogsbruksvetenskap.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60 hp på grundnivå varav 40 hp biologi, 15 hp kemi och 7,5 hp inom markvetenskap.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>Kunskaper motsvarande 60 hp Biologi och 15 hp Kemi.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 xml:space="preserve">Behörighetskrav: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<sst xmlns="http://schemas.openxmlformats.org/spreadsheetml/2006/main" count="360" uniqueCount="163">
  <si>
    <t>Kurs</t>
  </si>
  <si>
    <t>Antal poäng</t>
  </si>
  <si>
    <t>Företagsekonomi</t>
  </si>
  <si>
    <t>Skoglig planering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</si>
  <si>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</si>
  <si>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</si>
  <si>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</si>
  <si>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</si>
  <si>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</si>
  <si>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</si>
  <si>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</si>
  <si>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</si>
  <si>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</si>
  <si>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</si>
  <si>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</si>
  <si>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</si>
  <si>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</si>
  <si>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</si>
  <si>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</si>
  <si>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</si>
  <si>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</si>
  <si>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</si>
  <si>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</si>
  <si>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</si>
  <si>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</si>
  <si>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</si>
  <si>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</si>
  <si>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</si>
  <si>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</si>
  <si>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</si>
  <si>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</si>
  <si>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</si>
  <si>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</si>
  <si>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</si>
  <si>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</si>
  <si>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</si>
  <si>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</si>
  <si>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</si>
  <si>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</si>
  <si>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</si>
  <si>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</si>
  <si>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 xml:space="preserve">Biologi  </t>
  </si>
  <si>
    <t>A2E</t>
  </si>
  <si>
    <t>Kurskod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</si>
  <si>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</si>
  <si>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</si>
  <si>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</si>
  <si>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</si>
  <si>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</si>
  <si>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</si>
  <si>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</si>
  <si>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</si>
  <si>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</si>
  <si>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</si>
  <si>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</si>
  <si>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</si>
  <si>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</si>
  <si>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</si>
  <si>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</si>
  <si>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</si>
  <si>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</si>
  <si>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</si>
  <si>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</si>
  <si>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</si>
  <si>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</si>
  <si>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</si>
  <si>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</si>
  <si>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</si>
  <si>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</si>
  <si>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</si>
  <si>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</si>
  <si>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</si>
  <si>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</si>
  <si>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</si>
  <si>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</si>
  <si>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</si>
  <si>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</si>
  <si>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</si>
  <si>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</si>
  <si>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</si>
  <si>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Marknadsinriktad virkesförsörning</t>
  </si>
  <si>
    <t>Ledning av organisationer, projekt och processer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</si>
  <si>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</si>
  <si>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</si>
  <si>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</si>
  <si>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</si>
  <si>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</si>
  <si>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</si>
  <si>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</si>
  <si>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</si>
  <si>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</si>
  <si>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</si>
  <si>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</si>
  <si>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</si>
  <si>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</si>
  <si>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</si>
  <si>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</si>
  <si>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</si>
  <si>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</si>
  <si>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</si>
  <si>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</si>
  <si>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</si>
  <si>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</si>
  <si>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</si>
  <si>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</si>
  <si>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KE0075</t>
  </si>
  <si>
    <t>BI1415</t>
  </si>
  <si>
    <t>Totalt antal avklarade poäng</t>
  </si>
  <si>
    <t>Totalt antal poäng varav</t>
  </si>
  <si>
    <t>Total antal poäng varav</t>
  </si>
  <si>
    <t>Masterarbete för jägmästarexamen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</si>
  <si>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</si>
  <si>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</si>
  <si>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</si>
  <si>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</si>
  <si>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</si>
  <si>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Avklarad (sätt x)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</si>
  <si>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</si>
  <si>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</si>
  <si>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t>MS0074</t>
  </si>
  <si>
    <t>SV0024</t>
  </si>
  <si>
    <t>FÖ0483</t>
  </si>
  <si>
    <t>Ekonomisk analys av skogliga problem</t>
  </si>
  <si>
    <t>SV0025</t>
  </si>
  <si>
    <t>Planering och analys av skogens ekosystemtjänster</t>
  </si>
  <si>
    <t>SV0021</t>
  </si>
  <si>
    <t>FÖ0482</t>
  </si>
  <si>
    <t>EX1015</t>
  </si>
  <si>
    <t>Självständigt arbete i skogsbruksvetenskap</t>
  </si>
  <si>
    <t>BI1434</t>
  </si>
  <si>
    <t>Skogsekologi och naturvård</t>
  </si>
  <si>
    <t xml:space="preserve">Ekologiska störningar i skogar - skötselutmaningar i ett förändrat klimat </t>
  </si>
  <si>
    <t>MV0227</t>
  </si>
  <si>
    <t>Mark, vatten och meteorologiska processer i skogsekosystem</t>
  </si>
  <si>
    <t>BI1437</t>
  </si>
  <si>
    <t>Tillämpad trädförädling och bioteknologi</t>
  </si>
  <si>
    <t>Självständigt arbete i Biologi</t>
  </si>
  <si>
    <t>EX1014</t>
  </si>
  <si>
    <t>Hur använder jag verktyget?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</si>
  <si>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</si>
  <si>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</si>
  <si>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</si>
  <si>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</si>
  <si>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</si>
  <si>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</si>
  <si>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</si>
  <si>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r>
      <t>4. Till höger där det står</t>
    </r>
    <r>
      <rPr>
        <b/>
        <sz val="12"/>
        <color theme="1"/>
        <rFont val="Calibri"/>
        <family val="2"/>
        <scheme val="minor"/>
      </rPr>
      <t xml:space="preserve"> "Fylls i automatiskt" 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</si>
  <si>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</si>
  <si>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</si>
  <si>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t>Forest and Business Management</t>
  </si>
  <si>
    <t>BI1460</t>
  </si>
  <si>
    <t>Länk till programsidan</t>
  </si>
  <si>
    <t>Poäng i Skogs-teknologi</t>
  </si>
  <si>
    <t>Poäng i Virkeslära</t>
  </si>
  <si>
    <t>Skogsbruks-vetenskap</t>
  </si>
  <si>
    <t>Skogspolicy och lagar i Sverige</t>
  </si>
  <si>
    <t>Används ej</t>
  </si>
  <si>
    <r>
      <t xml:space="preserve">1. Ladda ned och spara </t>
    </r>
    <r>
      <rPr>
        <sz val="12"/>
        <color theme="1"/>
        <rFont val="Calibri"/>
        <family val="2"/>
        <scheme val="minor"/>
      </rPr>
      <t xml:space="preserve">den senaste versionen av verktyget på din dator. </t>
    </r>
    <r>
      <rPr>
        <b/>
        <sz val="12"/>
        <color theme="1"/>
        <rFont val="Calibri"/>
        <family val="2"/>
        <scheme val="minor"/>
      </rPr>
      <t>(se länk nedan)</t>
    </r>
  </si>
  <si>
    <r>
      <rPr>
        <b/>
        <sz val="12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 xml:space="preserve">Programkurserna är förifyllda. Om du läst andra kurser som inte finns med i listan, fyll i uppgifterna själv för de kurser du vill ska räknas med,  eller använd fliken Individuelll JM-examen som inte har några förifyllda kurser. Alla information du behöver för att fylla i uppgifterna finns i kursplanen för respektive kurs. </t>
    </r>
  </si>
  <si>
    <r>
      <t xml:space="preserve">2. Ange med ett X </t>
    </r>
    <r>
      <rPr>
        <sz val="12"/>
        <color theme="1"/>
        <rFont val="Calibri"/>
        <family val="2"/>
        <scheme val="minor"/>
      </rPr>
      <t xml:space="preserve">i kolumn N vilka kurser du har läst/tänkt läsa. </t>
    </r>
  </si>
  <si>
    <r>
      <rPr>
        <b/>
        <sz val="12"/>
        <color theme="1"/>
        <rFont val="Calibri"/>
        <family val="2"/>
        <scheme val="minor"/>
      </rPr>
      <t xml:space="preserve">3. Om kursen har två  huvudområden, välj då vilket huvudområde i </t>
    </r>
    <r>
      <rPr>
        <sz val="12"/>
        <color theme="1"/>
        <rFont val="Calibri"/>
        <family val="2"/>
        <scheme val="minor"/>
      </rPr>
      <t>kolum O kursen ska räknas som.</t>
    </r>
  </si>
  <si>
    <t xml:space="preserve">OBS! Vi arbetar löpande med  kvalitetssäkring och utveckling av verktyget, se därför till att alltid arbeta i den
senaste versionen som finns på programsidan på studentwebben! </t>
  </si>
  <si>
    <t>Kraven behöver endast vara uppfyllda inom ett huvudområde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</si>
</sst>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90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8" xfId="0" applyFill="1" applyBorder="1" applyProtection="1"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 wrapText="1"/>
      <protection locked="0"/>
    </xf>
    <xf numFmtId="0" fontId="2" fillId="4" borderId="35" xfId="0" applyFont="1" applyFill="1" applyBorder="1" applyAlignment="1" applyProtection="1">
      <alignment vertical="center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5" xfId="0" applyFont="1" applyFill="1" applyBorder="1" applyAlignment="1" applyProtection="1">
      <alignment horizontal="center"/>
      <protection locked="0"/>
    </xf>
    <xf numFmtId="0" fontId="0" fillId="4" borderId="39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5" xfId="0" applyFont="1" applyFill="1" applyBorder="1" applyAlignment="1" applyProtection="1">
      <alignment horizontal="center"/>
      <protection locked="0"/>
    </xf>
    <xf numFmtId="0" fontId="0" fillId="6" borderId="39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3" fillId="8" borderId="33" xfId="0" applyFont="1" applyFill="1" applyBorder="1" applyProtection="1">
      <protection locked="0"/>
    </xf>
    <xf numFmtId="0" fontId="0" fillId="8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Protection="1"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4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3" xfId="0" applyFont="1" applyFill="1" applyBorder="1" applyProtection="1"/>
    <xf numFmtId="0" fontId="3" fillId="0" borderId="24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5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 wrapText="1"/>
    </xf>
    <xf numFmtId="0" fontId="0" fillId="0" borderId="23" xfId="0" applyFill="1" applyBorder="1" applyProtection="1"/>
    <xf numFmtId="0" fontId="0" fillId="3" borderId="12" xfId="0" applyFill="1" applyBorder="1" applyProtection="1"/>
    <xf numFmtId="0" fontId="0" fillId="6" borderId="38" xfId="0" applyFill="1" applyBorder="1" applyProtection="1"/>
    <xf numFmtId="0" fontId="1" fillId="6" borderId="35" xfId="0" applyFont="1" applyFill="1" applyBorder="1" applyAlignment="1" applyProtection="1">
      <alignment horizontal="center"/>
    </xf>
    <xf numFmtId="0" fontId="3" fillId="6" borderId="35" xfId="0" applyFont="1" applyFill="1" applyBorder="1" applyAlignment="1" applyProtection="1">
      <alignment horizontal="center"/>
    </xf>
    <xf numFmtId="0" fontId="3" fillId="6" borderId="35" xfId="0" applyFont="1" applyFill="1" applyBorder="1" applyAlignment="1" applyProtection="1">
      <alignment horizontal="center" wrapText="1"/>
    </xf>
    <xf numFmtId="0" fontId="0" fillId="3" borderId="43" xfId="0" applyFill="1" applyBorder="1" applyProtection="1"/>
    <xf numFmtId="0" fontId="3" fillId="0" borderId="1" xfId="0" applyFont="1" applyFill="1" applyBorder="1" applyProtection="1"/>
    <xf numFmtId="0" fontId="25" fillId="0" borderId="1" xfId="0" applyFont="1" applyFill="1" applyBorder="1" applyProtection="1"/>
    <xf numFmtId="0" fontId="25" fillId="0" borderId="1" xfId="0" applyFont="1" applyFill="1" applyBorder="1" applyAlignment="1" applyProtection="1">
      <alignment horizontal="right"/>
    </xf>
    <xf numFmtId="0" fontId="0" fillId="8" borderId="38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0" xfId="0" applyFont="1" applyFill="1" applyBorder="1" applyProtection="1"/>
    <xf numFmtId="0" fontId="13" fillId="2" borderId="41" xfId="0" applyFont="1" applyFill="1" applyBorder="1" applyProtection="1"/>
    <xf numFmtId="0" fontId="15" fillId="2" borderId="41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2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6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12" xfId="0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0" fillId="0" borderId="36" xfId="0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3" fillId="2" borderId="42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4" fillId="3" borderId="0" xfId="0" applyFont="1" applyFill="1" applyProtection="1"/>
    <xf numFmtId="0" fontId="24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27" fillId="5" borderId="0" xfId="0" applyFont="1" applyFill="1"/>
    <xf numFmtId="0" fontId="0" fillId="5" borderId="0" xfId="0" applyFill="1"/>
    <xf numFmtId="0" fontId="0" fillId="3" borderId="34" xfId="0" applyFill="1" applyBorder="1"/>
    <xf numFmtId="0" fontId="0" fillId="3" borderId="31" xfId="0" applyFill="1" applyBorder="1"/>
    <xf numFmtId="0" fontId="0" fillId="3" borderId="32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15" fillId="3" borderId="22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2" xfId="0" applyFont="1" applyFill="1" applyBorder="1" applyAlignment="1">
      <alignment horizontal="left" vertical="top" wrapText="1"/>
    </xf>
    <xf numFmtId="164" fontId="13" fillId="2" borderId="8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3" fillId="5" borderId="8" xfId="0" applyNumberFormat="1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9" borderId="27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Alignment="1" applyProtection="1">
      <alignment horizontal="center" wrapText="1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Protection="1">
      <protection locked="0"/>
    </xf>
    <xf numFmtId="0" fontId="4" fillId="6" borderId="18" xfId="0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0" fillId="0" borderId="2" xfId="0" applyFill="1" applyBorder="1" applyProtection="1"/>
    <xf numFmtId="0" fontId="30" fillId="4" borderId="35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31" fillId="3" borderId="0" xfId="0" applyFont="1" applyFill="1" applyProtection="1">
      <protection locked="0"/>
    </xf>
    <xf numFmtId="0" fontId="31" fillId="0" borderId="0" xfId="0" applyFont="1" applyProtection="1"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33" fillId="10" borderId="1" xfId="0" applyFont="1" applyFill="1" applyBorder="1" applyAlignment="1" applyProtection="1">
      <alignment horizontal="center"/>
      <protection locked="0"/>
    </xf>
    <xf numFmtId="0" fontId="33" fillId="10" borderId="4" xfId="0" applyFont="1" applyFill="1" applyBorder="1" applyAlignment="1" applyProtection="1">
      <alignment horizontal="center"/>
      <protection locked="0"/>
    </xf>
    <xf numFmtId="0" fontId="33" fillId="0" borderId="1" xfId="0" applyFont="1" applyFill="1" applyBorder="1" applyAlignment="1" applyProtection="1">
      <alignment horizontal="center"/>
      <protection locked="0"/>
    </xf>
    <xf numFmtId="0" fontId="33" fillId="0" borderId="4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16" fillId="8" borderId="33" xfId="0" applyFont="1" applyFill="1" applyBorder="1" applyAlignment="1" applyProtection="1">
      <alignment vertical="center"/>
      <protection locked="0"/>
    </xf>
    <xf numFmtId="0" fontId="16" fillId="8" borderId="35" xfId="0" applyFont="1" applyFill="1" applyBorder="1" applyAlignment="1" applyProtection="1">
      <alignment vertical="center"/>
      <protection locked="0"/>
    </xf>
    <xf numFmtId="0" fontId="16" fillId="8" borderId="14" xfId="0" applyFont="1" applyFill="1" applyBorder="1" applyAlignment="1" applyProtection="1">
      <alignment vertical="center"/>
      <protection locked="0"/>
    </xf>
    <xf numFmtId="0" fontId="10" fillId="3" borderId="34" xfId="0" applyFont="1" applyFill="1" applyBorder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32" xfId="0" applyFont="1" applyFill="1" applyBorder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vertical="center"/>
      <protection locked="0"/>
    </xf>
    <xf numFmtId="0" fontId="10" fillId="3" borderId="23" xfId="0" applyFont="1" applyFill="1" applyBorder="1" applyAlignment="1" applyProtection="1">
      <alignment vertical="center"/>
      <protection locked="0"/>
    </xf>
    <xf numFmtId="0" fontId="16" fillId="5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2" xfId="0" applyFont="1" applyFill="1" applyBorder="1" applyAlignment="1">
      <alignment horizontal="left" vertical="top" wrapText="1"/>
    </xf>
    <xf numFmtId="0" fontId="28" fillId="3" borderId="0" xfId="1" applyFill="1" applyBorder="1" applyAlignment="1">
      <alignment horizontal="left" vertical="top" wrapText="1"/>
    </xf>
    <xf numFmtId="0" fontId="28" fillId="3" borderId="22" xfId="1" applyFill="1" applyBorder="1" applyAlignment="1">
      <alignment horizontal="left" vertical="top" wrapText="1"/>
    </xf>
    <xf numFmtId="0" fontId="28" fillId="3" borderId="18" xfId="1" applyFill="1" applyBorder="1" applyAlignment="1">
      <alignment horizontal="left" vertical="top" wrapText="1"/>
    </xf>
    <xf numFmtId="0" fontId="28" fillId="3" borderId="23" xfId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left" vertical="top" wrapText="1"/>
    </xf>
    <xf numFmtId="0" fontId="15" fillId="3" borderId="31" xfId="0" applyFont="1" applyFill="1" applyBorder="1" applyAlignment="1">
      <alignment horizontal="left" vertical="top" wrapText="1"/>
    </xf>
    <xf numFmtId="0" fontId="10" fillId="3" borderId="34" xfId="0" applyFont="1" applyFill="1" applyBorder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32" xfId="0" applyFont="1" applyFill="1" applyBorder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vertical="center"/>
      <protection locked="0"/>
    </xf>
    <xf numFmtId="0" fontId="10" fillId="3" borderId="23" xfId="0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5" xfId="0" applyFont="1" applyFill="1" applyBorder="1" applyAlignment="1" applyProtection="1">
      <alignment horizont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32" fillId="10" borderId="34" xfId="0" applyFont="1" applyFill="1" applyBorder="1" applyAlignment="1" applyProtection="1">
      <alignment horizontal="center" vertical="center" wrapText="1"/>
      <protection locked="0"/>
    </xf>
    <xf numFmtId="0" fontId="32" fillId="10" borderId="17" xfId="0" applyFont="1" applyFill="1" applyBorder="1" applyAlignment="1" applyProtection="1">
      <alignment horizontal="center" vertical="center" wrapText="1"/>
      <protection locked="0"/>
    </xf>
    <xf numFmtId="0" fontId="32" fillId="10" borderId="32" xfId="0" applyFont="1" applyFill="1" applyBorder="1" applyAlignment="1" applyProtection="1">
      <alignment horizontal="center" vertical="center" wrapText="1"/>
      <protection locked="0"/>
    </xf>
    <xf numFmtId="0" fontId="32" fillId="10" borderId="18" xfId="0" applyFont="1" applyFill="1" applyBorder="1" applyAlignment="1" applyProtection="1">
      <alignment horizontal="center" vertical="center" wrapText="1"/>
      <protection locked="0"/>
    </xf>
    <xf numFmtId="0" fontId="1" fillId="5" borderId="3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4" fillId="5" borderId="34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1" fillId="5" borderId="37" xfId="0" applyFont="1" applyFill="1" applyBorder="1" applyAlignment="1" applyProtection="1">
      <alignment horizontal="center" wrapText="1"/>
      <protection locked="0"/>
    </xf>
    <xf numFmtId="0" fontId="1" fillId="5" borderId="27" xfId="0" applyFont="1" applyFill="1" applyBorder="1" applyAlignment="1" applyProtection="1">
      <alignment horizontal="center" wrapText="1"/>
      <protection locked="0"/>
    </xf>
    <xf numFmtId="0" fontId="5" fillId="8" borderId="34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1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2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36" xfId="0" applyFont="1" applyFill="1" applyBorder="1" applyAlignment="1" applyProtection="1">
      <alignment horizont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26" fillId="3" borderId="10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5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5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5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18" fillId="8" borderId="45" xfId="0" applyFont="1" applyFill="1" applyBorder="1" applyAlignment="1" applyProtection="1">
      <alignment horizontal="center" vertical="center"/>
      <protection locked="0"/>
    </xf>
    <xf numFmtId="0" fontId="18" fillId="8" borderId="46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2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13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6" fillId="8" borderId="34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1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2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4" xfId="0" applyFont="1" applyFill="1" applyBorder="1" applyAlignment="1" applyProtection="1">
      <alignment horizontal="center"/>
      <protection locked="0"/>
    </xf>
    <xf numFmtId="0" fontId="26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5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5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13" fillId="5" borderId="28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2</xdr:row>
      <xdr:rowOff>190499</xdr:rowOff>
    </xdr:from>
    <xdr:to>
      <xdr:col>22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19897725" y="1800224"/>
          <a:ext cx="84772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81493</xdr:colOff>
      <xdr:row>34</xdr:row>
      <xdr:rowOff>231776</xdr:rowOff>
    </xdr:from>
    <xdr:to>
      <xdr:col>22</xdr:col>
      <xdr:colOff>371475</xdr:colOff>
      <xdr:row>37</xdr:row>
      <xdr:rowOff>161925</xdr:rowOff>
    </xdr:to>
    <xdr:sp macro="" textlink="">
      <xdr:nvSpPr>
        <xdr:cNvPr id="3" name="Vänsterpil 2"/>
        <xdr:cNvSpPr/>
      </xdr:nvSpPr>
      <xdr:spPr>
        <a:xfrm>
          <a:off x="19912543" y="13233401"/>
          <a:ext cx="804332" cy="9874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76200</xdr:colOff>
      <xdr:row>8</xdr:row>
      <xdr:rowOff>219076</xdr:rowOff>
    </xdr:from>
    <xdr:to>
      <xdr:col>22</xdr:col>
      <xdr:colOff>400049</xdr:colOff>
      <xdr:row>10</xdr:row>
      <xdr:rowOff>57150</xdr:rowOff>
    </xdr:to>
    <xdr:sp macro="" textlink="">
      <xdr:nvSpPr>
        <xdr:cNvPr id="4" name="Vänsterpil 3"/>
        <xdr:cNvSpPr/>
      </xdr:nvSpPr>
      <xdr:spPr>
        <a:xfrm>
          <a:off x="19907250" y="4095751"/>
          <a:ext cx="83819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361950</xdr:colOff>
      <xdr:row>1</xdr:row>
      <xdr:rowOff>104776</xdr:rowOff>
    </xdr:from>
    <xdr:to>
      <xdr:col>14</xdr:col>
      <xdr:colOff>1257300</xdr:colOff>
      <xdr:row>3</xdr:row>
      <xdr:rowOff>47626</xdr:rowOff>
    </xdr:to>
    <xdr:sp macro="" textlink="">
      <xdr:nvSpPr>
        <xdr:cNvPr id="5" name="Rektangulär bildtext 4"/>
        <xdr:cNvSpPr/>
      </xdr:nvSpPr>
      <xdr:spPr>
        <a:xfrm>
          <a:off x="10934700" y="1104901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med att sätta X (kolumn N) välj sedan vilket huvudområde kursen ska räknas</a:t>
          </a:r>
          <a:r>
            <a:rPr lang="sv-SE" sz="1200" baseline="0"/>
            <a:t> in i (kolumn O</a:t>
          </a:r>
          <a:r>
            <a:rPr lang="sv-SE" sz="1100" baseline="0"/>
            <a:t>)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studier/kurser-och-program/program-pa-grundniva/skogsvetarprogramm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L5" sqref="L5"/>
    </sheetView>
  </sheetViews>
  <sheetFormatPr defaultColWidth="9.140625" defaultRowHeight="15" x14ac:dyDescent="0.25"/>
  <cols>
    <col min="1" max="1" width="5" style="212" customWidth="1"/>
    <col min="2" max="2" width="3.140625" style="212" customWidth="1"/>
    <col min="3" max="8" width="9.140625" style="212"/>
    <col min="9" max="9" width="14.7109375" style="212" customWidth="1"/>
    <col min="10" max="16384" width="9.140625" style="212"/>
  </cols>
  <sheetData>
    <row r="2" spans="2:9" s="211" customFormat="1" ht="26.25" x14ac:dyDescent="0.4">
      <c r="B2" s="255" t="s">
        <v>138</v>
      </c>
      <c r="C2" s="255"/>
      <c r="D2" s="255"/>
      <c r="E2" s="255"/>
      <c r="F2" s="255"/>
      <c r="G2" s="255"/>
      <c r="H2" s="255"/>
      <c r="I2" s="255"/>
    </row>
    <row r="3" spans="2:9" s="211" customFormat="1" ht="26.25" x14ac:dyDescent="0.4"/>
    <row r="4" spans="2:9" ht="15.75" x14ac:dyDescent="0.25">
      <c r="B4" s="213"/>
      <c r="C4" s="216"/>
      <c r="D4" s="216"/>
      <c r="E4" s="216"/>
      <c r="F4" s="216"/>
      <c r="G4" s="216"/>
      <c r="H4" s="216"/>
      <c r="I4" s="217"/>
    </row>
    <row r="5" spans="2:9" ht="46.5" customHeight="1" x14ac:dyDescent="0.25">
      <c r="B5" s="214"/>
      <c r="C5" s="256" t="s">
        <v>157</v>
      </c>
      <c r="D5" s="257"/>
      <c r="E5" s="257"/>
      <c r="F5" s="257"/>
      <c r="G5" s="257"/>
      <c r="H5" s="257"/>
      <c r="I5" s="258"/>
    </row>
    <row r="6" spans="2:9" ht="102" customHeight="1" x14ac:dyDescent="0.25">
      <c r="B6" s="214"/>
      <c r="C6" s="257" t="s">
        <v>158</v>
      </c>
      <c r="D6" s="257"/>
      <c r="E6" s="257"/>
      <c r="F6" s="257"/>
      <c r="G6" s="257"/>
      <c r="H6" s="257"/>
      <c r="I6" s="258"/>
    </row>
    <row r="7" spans="2:9" ht="0.75" customHeight="1" x14ac:dyDescent="0.25">
      <c r="B7" s="214"/>
      <c r="C7" s="220"/>
      <c r="D7" s="220"/>
      <c r="E7" s="220"/>
      <c r="F7" s="220"/>
      <c r="G7" s="220"/>
      <c r="H7" s="220"/>
      <c r="I7" s="221"/>
    </row>
    <row r="8" spans="2:9" ht="42" customHeight="1" x14ac:dyDescent="0.25">
      <c r="B8" s="214"/>
      <c r="C8" s="256" t="s">
        <v>159</v>
      </c>
      <c r="D8" s="256"/>
      <c r="E8" s="256"/>
      <c r="F8" s="256"/>
      <c r="G8" s="256"/>
      <c r="H8" s="256"/>
      <c r="I8" s="263"/>
    </row>
    <row r="9" spans="2:9" ht="36" customHeight="1" x14ac:dyDescent="0.25">
      <c r="B9" s="214"/>
      <c r="C9" s="264" t="s">
        <v>160</v>
      </c>
      <c r="D9" s="257"/>
      <c r="E9" s="257"/>
      <c r="F9" s="257"/>
      <c r="G9" s="257"/>
      <c r="H9" s="257"/>
      <c r="I9" s="258"/>
    </row>
    <row r="10" spans="2:9" ht="15.75" x14ac:dyDescent="0.25">
      <c r="B10" s="214"/>
      <c r="C10" s="219"/>
      <c r="D10" s="219"/>
      <c r="E10" s="219"/>
      <c r="F10" s="219"/>
      <c r="G10" s="219"/>
      <c r="H10" s="219"/>
      <c r="I10" s="218"/>
    </row>
    <row r="11" spans="2:9" ht="68.45" customHeight="1" x14ac:dyDescent="0.25">
      <c r="B11" s="214"/>
      <c r="C11" s="257" t="s">
        <v>146</v>
      </c>
      <c r="D11" s="257"/>
      <c r="E11" s="257"/>
      <c r="F11" s="257"/>
      <c r="G11" s="257"/>
      <c r="H11" s="257"/>
      <c r="I11" s="258"/>
    </row>
    <row r="12" spans="2:9" x14ac:dyDescent="0.25">
      <c r="B12" s="214"/>
      <c r="C12" s="259" t="s">
        <v>151</v>
      </c>
      <c r="D12" s="259"/>
      <c r="E12" s="259"/>
      <c r="F12" s="259"/>
      <c r="G12" s="259"/>
      <c r="H12" s="259"/>
      <c r="I12" s="260"/>
    </row>
    <row r="13" spans="2:9" x14ac:dyDescent="0.25">
      <c r="B13" s="215"/>
      <c r="C13" s="261"/>
      <c r="D13" s="261"/>
      <c r="E13" s="261"/>
      <c r="F13" s="261"/>
      <c r="G13" s="261"/>
      <c r="H13" s="261"/>
      <c r="I13" s="262"/>
    </row>
  </sheetData>
  <mergeCells count="7">
    <mergeCell ref="B2:I2"/>
    <mergeCell ref="C5:I5"/>
    <mergeCell ref="C6:I6"/>
    <mergeCell ref="C11:I11"/>
    <mergeCell ref="C12:I13"/>
    <mergeCell ref="C8:I8"/>
    <mergeCell ref="C9:I9"/>
  </mergeCells>
  <hyperlinks>
    <hyperlink ref="C12:I13" r:id="rId1" display="Länkt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219"/>
  <sheetViews>
    <sheetView tabSelected="1" zoomScale="90" zoomScaleNormal="90" workbookViewId="0">
      <selection activeCell="S40" sqref="S40"/>
    </sheetView>
  </sheetViews>
  <sheetFormatPr defaultColWidth="9.140625" defaultRowHeight="17.25" customHeight="1" x14ac:dyDescent="0.25"/>
  <cols>
    <col min="1" max="1" width="2.5703125" style="4" customWidth="1"/>
    <col min="2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1" width="9.5703125" style="238" customWidth="1"/>
    <col min="12" max="12" width="9.7109375" style="238" customWidth="1"/>
    <col min="13" max="14" width="9.85546875" style="5" customWidth="1"/>
    <col min="15" max="15" width="24.140625" style="5" customWidth="1"/>
    <col min="16" max="16" width="3.28515625" style="4" customWidth="1"/>
    <col min="17" max="17" width="28.42578125" style="5" customWidth="1"/>
    <col min="18" max="18" width="18" style="5" customWidth="1"/>
    <col min="19" max="19" width="14.5703125" style="5" customWidth="1"/>
    <col min="20" max="20" width="12.85546875" style="5" customWidth="1"/>
    <col min="21" max="21" width="18" style="5" customWidth="1"/>
    <col min="22" max="22" width="7.7109375" style="5" customWidth="1"/>
    <col min="23" max="23" width="7.140625" style="5" customWidth="1"/>
    <col min="24" max="24" width="14.42578125" style="5" customWidth="1"/>
    <col min="25" max="32" width="9.140625" style="5"/>
    <col min="33" max="52" width="9.140625" style="4"/>
    <col min="53" max="16384" width="9.140625" style="5"/>
  </cols>
  <sheetData>
    <row r="1" spans="2:32" ht="78.75" customHeight="1" thickBot="1" x14ac:dyDescent="0.3">
      <c r="B1" s="314" t="s">
        <v>161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2:32" ht="48" customHeight="1" x14ac:dyDescent="0.35">
      <c r="B2" s="315" t="s">
        <v>54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7"/>
      <c r="P2" s="6"/>
      <c r="Q2" s="324" t="s">
        <v>56</v>
      </c>
      <c r="R2" s="325"/>
      <c r="S2" s="325"/>
      <c r="T2" s="325"/>
      <c r="U2" s="326"/>
      <c r="V2" s="6"/>
      <c r="W2" s="6"/>
      <c r="X2" s="6"/>
      <c r="Y2" s="4"/>
      <c r="Z2" s="4"/>
      <c r="AA2" s="4"/>
      <c r="AB2" s="4"/>
      <c r="AC2" s="4"/>
      <c r="AD2" s="4"/>
      <c r="AE2" s="4"/>
      <c r="AF2" s="4"/>
    </row>
    <row r="3" spans="2:32" ht="27" customHeight="1" x14ac:dyDescent="0.35">
      <c r="B3" s="318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20"/>
      <c r="Q3" s="327" t="s">
        <v>57</v>
      </c>
      <c r="R3" s="328"/>
      <c r="S3" s="328"/>
      <c r="T3" s="328"/>
      <c r="U3" s="313" t="s">
        <v>48</v>
      </c>
      <c r="V3" s="4"/>
      <c r="W3" s="4"/>
      <c r="X3" s="296" t="s">
        <v>162</v>
      </c>
      <c r="Y3" s="297"/>
      <c r="Z3" s="298"/>
      <c r="AA3" s="4"/>
      <c r="AB3" s="4"/>
      <c r="AC3" s="4"/>
      <c r="AD3" s="4"/>
      <c r="AE3" s="4"/>
      <c r="AF3" s="4"/>
    </row>
    <row r="4" spans="2:32" ht="21" customHeight="1" x14ac:dyDescent="0.3">
      <c r="B4" s="321"/>
      <c r="C4" s="322"/>
      <c r="D4" s="322"/>
      <c r="E4" s="322"/>
      <c r="F4" s="322"/>
      <c r="G4" s="322"/>
      <c r="H4" s="322"/>
      <c r="I4" s="322"/>
      <c r="J4" s="322"/>
      <c r="K4" s="319"/>
      <c r="L4" s="319"/>
      <c r="M4" s="322"/>
      <c r="N4" s="322"/>
      <c r="O4" s="323"/>
      <c r="Q4" s="92" t="s">
        <v>38</v>
      </c>
      <c r="R4" s="93"/>
      <c r="S4" s="94" t="s">
        <v>1</v>
      </c>
      <c r="T4" s="94" t="s">
        <v>14</v>
      </c>
      <c r="U4" s="313"/>
      <c r="V4" s="4"/>
      <c r="W4" s="4"/>
      <c r="X4" s="299"/>
      <c r="Y4" s="300"/>
      <c r="Z4" s="301"/>
      <c r="AA4" s="4"/>
      <c r="AB4" s="4"/>
      <c r="AC4" s="4"/>
      <c r="AD4" s="4"/>
      <c r="AE4" s="4"/>
      <c r="AF4" s="4"/>
    </row>
    <row r="5" spans="2:32" ht="39" customHeight="1" x14ac:dyDescent="0.25">
      <c r="B5" s="7"/>
      <c r="C5" s="8"/>
      <c r="D5" s="8"/>
      <c r="E5" s="8"/>
      <c r="F5" s="305" t="s">
        <v>36</v>
      </c>
      <c r="G5" s="307" t="s">
        <v>37</v>
      </c>
      <c r="H5" s="309" t="s">
        <v>45</v>
      </c>
      <c r="I5" s="310"/>
      <c r="J5" s="311"/>
      <c r="K5" s="280" t="s">
        <v>152</v>
      </c>
      <c r="L5" s="280" t="s">
        <v>153</v>
      </c>
      <c r="M5" s="312" t="s">
        <v>46</v>
      </c>
      <c r="N5" s="312" t="s">
        <v>61</v>
      </c>
      <c r="O5" s="294" t="s">
        <v>16</v>
      </c>
      <c r="Q5" s="95" t="s">
        <v>108</v>
      </c>
      <c r="R5" s="96"/>
      <c r="S5" s="97">
        <f>SUMIFS(D8:D49,N8:N49,"x")</f>
        <v>0</v>
      </c>
      <c r="T5" s="97">
        <v>180</v>
      </c>
      <c r="U5" s="98">
        <f>IF((T5-S5)&lt;0,0,SUM(T5-S5))</f>
        <v>180</v>
      </c>
      <c r="V5" s="9"/>
      <c r="W5" s="9"/>
      <c r="X5" s="299"/>
      <c r="Y5" s="300"/>
      <c r="Z5" s="301"/>
      <c r="AA5" s="4"/>
      <c r="AB5" s="4"/>
      <c r="AC5" s="4"/>
      <c r="AD5" s="4"/>
      <c r="AE5" s="4"/>
      <c r="AF5" s="4"/>
    </row>
    <row r="6" spans="2:32" ht="43.5" customHeight="1" x14ac:dyDescent="0.25">
      <c r="B6" s="10" t="s">
        <v>43</v>
      </c>
      <c r="C6" s="11" t="s">
        <v>0</v>
      </c>
      <c r="D6" s="11" t="s">
        <v>4</v>
      </c>
      <c r="E6" s="11" t="s">
        <v>15</v>
      </c>
      <c r="F6" s="306"/>
      <c r="G6" s="308"/>
      <c r="H6" s="245" t="s">
        <v>44</v>
      </c>
      <c r="I6" s="245" t="s">
        <v>7</v>
      </c>
      <c r="J6" s="245" t="s">
        <v>117</v>
      </c>
      <c r="K6" s="281"/>
      <c r="L6" s="281"/>
      <c r="M6" s="312"/>
      <c r="N6" s="312"/>
      <c r="O6" s="294"/>
      <c r="Q6" s="99" t="s">
        <v>86</v>
      </c>
      <c r="R6" s="96"/>
      <c r="S6" s="100">
        <f>SUMIFS(D8:D49,O8:O49,"Skogsbruksvetenskap",E8:E49,"G1N",N8:N49,"x")+SUMIFS(D8:D49,O8:O49,"Skogsbruksvetenskap",E8:E49,"G1F",N8:N49,"x")+SUMIFS(D8:D49,O8:O49,"Skogsbruksvetenskap",E8:E49,"G2F",N8:N49,"X")</f>
        <v>0</v>
      </c>
      <c r="T6" s="100">
        <v>75</v>
      </c>
      <c r="U6" s="98">
        <f t="shared" ref="U6" si="0">IF((T6-S6)&lt;0,0,SUM(T6-S6))</f>
        <v>75</v>
      </c>
      <c r="V6" s="9"/>
      <c r="W6" s="9"/>
      <c r="X6" s="299"/>
      <c r="Y6" s="300"/>
      <c r="Z6" s="301"/>
      <c r="AA6" s="4"/>
      <c r="AB6" s="4"/>
      <c r="AC6" s="4"/>
      <c r="AD6" s="4"/>
      <c r="AE6" s="4"/>
      <c r="AF6" s="4"/>
    </row>
    <row r="7" spans="2:32" ht="21.75" customHeight="1" x14ac:dyDescent="0.25">
      <c r="B7" s="12"/>
      <c r="C7" s="13" t="s">
        <v>82</v>
      </c>
      <c r="D7" s="13"/>
      <c r="E7" s="13"/>
      <c r="F7" s="14"/>
      <c r="G7" s="14"/>
      <c r="H7" s="14"/>
      <c r="I7" s="15"/>
      <c r="J7" s="16"/>
      <c r="K7" s="234"/>
      <c r="L7" s="234"/>
      <c r="M7" s="16"/>
      <c r="N7" s="16"/>
      <c r="O7" s="17"/>
      <c r="Q7" s="99" t="s">
        <v>87</v>
      </c>
      <c r="R7" s="96"/>
      <c r="S7" s="100">
        <f>SUMIFS(D8:D49,O8:O49,"Skogsbruksvetenskap",E8:E49,"G2F",N8:N49,"x")</f>
        <v>0</v>
      </c>
      <c r="T7" s="100">
        <v>15</v>
      </c>
      <c r="U7" s="98">
        <f>IF((T7-S7)&lt;0,0,SUM(T7-S7))</f>
        <v>15</v>
      </c>
      <c r="V7" s="9"/>
      <c r="W7" s="9"/>
      <c r="X7" s="299"/>
      <c r="Y7" s="300"/>
      <c r="Z7" s="301"/>
      <c r="AA7" s="4"/>
      <c r="AB7" s="4"/>
      <c r="AC7" s="4"/>
      <c r="AD7" s="4"/>
      <c r="AE7" s="4"/>
      <c r="AF7" s="4"/>
    </row>
    <row r="8" spans="2:32" ht="27.75" customHeight="1" x14ac:dyDescent="0.25">
      <c r="B8" s="61" t="s">
        <v>89</v>
      </c>
      <c r="C8" s="62" t="s">
        <v>62</v>
      </c>
      <c r="D8" s="63">
        <v>7.5</v>
      </c>
      <c r="E8" s="63" t="s">
        <v>20</v>
      </c>
      <c r="F8" s="64" t="s">
        <v>5</v>
      </c>
      <c r="G8" s="63" t="s">
        <v>6</v>
      </c>
      <c r="H8" s="63">
        <v>2.5</v>
      </c>
      <c r="I8" s="63">
        <v>3.5</v>
      </c>
      <c r="J8" s="63">
        <v>1.5</v>
      </c>
      <c r="K8" s="63"/>
      <c r="L8" s="63">
        <v>1.5</v>
      </c>
      <c r="M8" s="63">
        <v>7.5</v>
      </c>
      <c r="N8" s="19"/>
      <c r="O8" s="20"/>
      <c r="P8" s="21"/>
      <c r="Q8" s="99" t="s">
        <v>58</v>
      </c>
      <c r="R8" s="101"/>
      <c r="S8" s="100">
        <f>SUMIFS(D8:D49,O8:O49,"Skogsbruksvetenskap",E8:E49,"G2E",N8:N49,"X")</f>
        <v>0</v>
      </c>
      <c r="T8" s="102">
        <v>15</v>
      </c>
      <c r="U8" s="98">
        <f>IF((T8-S8)&lt;0,0,SUM(T8-S8))</f>
        <v>15</v>
      </c>
      <c r="V8" s="208">
        <f>SUM(U5:U8)</f>
        <v>285</v>
      </c>
      <c r="W8" s="21"/>
      <c r="X8" s="299"/>
      <c r="Y8" s="300"/>
      <c r="Z8" s="301"/>
      <c r="AA8" s="4"/>
      <c r="AB8" s="4"/>
      <c r="AC8" s="4"/>
      <c r="AD8" s="4"/>
      <c r="AE8" s="4"/>
      <c r="AF8" s="4"/>
    </row>
    <row r="9" spans="2:32" ht="27.75" customHeight="1" x14ac:dyDescent="0.25">
      <c r="B9" s="61" t="s">
        <v>90</v>
      </c>
      <c r="C9" s="65" t="s">
        <v>63</v>
      </c>
      <c r="D9" s="66">
        <v>7.5</v>
      </c>
      <c r="E9" s="66" t="s">
        <v>20</v>
      </c>
      <c r="F9" s="67" t="s">
        <v>28</v>
      </c>
      <c r="G9" s="66" t="s">
        <v>5</v>
      </c>
      <c r="H9" s="66"/>
      <c r="I9" s="66">
        <v>7.5</v>
      </c>
      <c r="J9" s="66"/>
      <c r="K9" s="66"/>
      <c r="L9" s="66"/>
      <c r="M9" s="66"/>
      <c r="N9" s="19"/>
      <c r="O9" s="20"/>
      <c r="Q9" s="103" t="s">
        <v>55</v>
      </c>
      <c r="R9" s="104"/>
      <c r="S9" s="104"/>
      <c r="T9" s="104"/>
      <c r="U9" s="313" t="s">
        <v>48</v>
      </c>
      <c r="V9" s="21"/>
      <c r="W9" s="21"/>
      <c r="X9" s="299"/>
      <c r="Y9" s="300"/>
      <c r="Z9" s="301"/>
      <c r="AA9" s="4"/>
      <c r="AB9" s="4"/>
      <c r="AC9" s="4"/>
      <c r="AD9" s="4"/>
      <c r="AE9" s="4"/>
      <c r="AF9" s="4"/>
    </row>
    <row r="10" spans="2:32" ht="27.75" customHeight="1" x14ac:dyDescent="0.3">
      <c r="B10" s="61" t="s">
        <v>91</v>
      </c>
      <c r="C10" s="65" t="s">
        <v>64</v>
      </c>
      <c r="D10" s="66">
        <v>15</v>
      </c>
      <c r="E10" s="66" t="s">
        <v>20</v>
      </c>
      <c r="F10" s="67" t="s">
        <v>6</v>
      </c>
      <c r="G10" s="66"/>
      <c r="H10" s="66"/>
      <c r="I10" s="66"/>
      <c r="J10" s="66"/>
      <c r="K10" s="66"/>
      <c r="L10" s="66"/>
      <c r="M10" s="66"/>
      <c r="N10" s="19"/>
      <c r="O10" s="20" t="s">
        <v>6</v>
      </c>
      <c r="Q10" s="105" t="s">
        <v>38</v>
      </c>
      <c r="R10" s="106"/>
      <c r="S10" s="106" t="s">
        <v>1</v>
      </c>
      <c r="T10" s="107" t="s">
        <v>14</v>
      </c>
      <c r="U10" s="313"/>
      <c r="V10" s="21"/>
      <c r="W10" s="21"/>
      <c r="X10" s="299"/>
      <c r="Y10" s="300"/>
      <c r="Z10" s="301"/>
      <c r="AA10" s="4"/>
      <c r="AB10" s="4"/>
      <c r="AC10" s="4"/>
      <c r="AD10" s="4"/>
      <c r="AE10" s="4"/>
      <c r="AF10" s="4"/>
    </row>
    <row r="11" spans="2:32" ht="24.75" customHeight="1" x14ac:dyDescent="0.25">
      <c r="B11" s="61" t="s">
        <v>92</v>
      </c>
      <c r="C11" s="65" t="s">
        <v>65</v>
      </c>
      <c r="D11" s="66">
        <v>7.5</v>
      </c>
      <c r="E11" s="66" t="s">
        <v>20</v>
      </c>
      <c r="F11" s="67" t="s">
        <v>5</v>
      </c>
      <c r="G11" s="66" t="s">
        <v>29</v>
      </c>
      <c r="H11" s="66"/>
      <c r="I11" s="66"/>
      <c r="J11" s="66"/>
      <c r="K11" s="66"/>
      <c r="L11" s="66"/>
      <c r="M11" s="66"/>
      <c r="N11" s="19"/>
      <c r="O11" s="20"/>
      <c r="Q11" s="95" t="s">
        <v>109</v>
      </c>
      <c r="R11" s="108"/>
      <c r="S11" s="109">
        <f>SUMIFS(D8:D49,N8:N49,"X")</f>
        <v>0</v>
      </c>
      <c r="T11" s="109">
        <v>180</v>
      </c>
      <c r="U11" s="110">
        <f>IF((T11-S11)&lt;0,0,SUM(T11-S11))</f>
        <v>180</v>
      </c>
      <c r="V11" s="208">
        <f>SUM(U11:U14)</f>
        <v>285</v>
      </c>
      <c r="W11" s="21"/>
      <c r="X11" s="302"/>
      <c r="Y11" s="303"/>
      <c r="Z11" s="304"/>
      <c r="AA11" s="4"/>
      <c r="AB11" s="4"/>
      <c r="AC11" s="4"/>
      <c r="AD11" s="4"/>
      <c r="AE11" s="4"/>
      <c r="AF11" s="4"/>
    </row>
    <row r="12" spans="2:32" ht="27.75" customHeight="1" x14ac:dyDescent="0.25">
      <c r="B12" s="61" t="s">
        <v>93</v>
      </c>
      <c r="C12" s="65" t="s">
        <v>155</v>
      </c>
      <c r="D12" s="66">
        <v>7.5</v>
      </c>
      <c r="E12" s="66" t="s">
        <v>20</v>
      </c>
      <c r="F12" s="67" t="s">
        <v>5</v>
      </c>
      <c r="G12" s="66" t="s">
        <v>23</v>
      </c>
      <c r="H12" s="66">
        <v>7.5</v>
      </c>
      <c r="I12" s="66"/>
      <c r="J12" s="66"/>
      <c r="K12" s="66"/>
      <c r="L12" s="66"/>
      <c r="M12" s="66"/>
      <c r="N12" s="19"/>
      <c r="O12" s="20"/>
      <c r="Q12" s="99" t="s">
        <v>88</v>
      </c>
      <c r="R12" s="108"/>
      <c r="S12" s="111">
        <f>SUMIFS(D8:D49,O8:O49,"Biologi",E8:E49,"G1N",N8:N49,"X")+SUMIFS(D8:D49,O8:O49,"Biologi",E8:E49,"G1F",N8:N49,"X")+SUMIFS(D8:D49,O8:O49,"Biologi",E8:E49,"G2F",N8:N49,"X")</f>
        <v>0</v>
      </c>
      <c r="T12" s="111">
        <v>75</v>
      </c>
      <c r="U12" s="110">
        <f>IF((T12-S12)&lt;0,0,SUM(T12-S12))</f>
        <v>75</v>
      </c>
      <c r="V12" s="21"/>
      <c r="W12" s="21"/>
      <c r="X12" s="21"/>
      <c r="Y12" s="24"/>
      <c r="Z12" s="4"/>
      <c r="AA12" s="4"/>
      <c r="AB12" s="4"/>
      <c r="AC12" s="4"/>
      <c r="AD12" s="4"/>
      <c r="AE12" s="4"/>
      <c r="AF12" s="4"/>
    </row>
    <row r="13" spans="2:32" ht="27.75" customHeight="1" x14ac:dyDescent="0.25">
      <c r="B13" s="61" t="s">
        <v>94</v>
      </c>
      <c r="C13" s="65" t="s">
        <v>66</v>
      </c>
      <c r="D13" s="68">
        <v>7.5</v>
      </c>
      <c r="E13" s="68" t="s">
        <v>21</v>
      </c>
      <c r="F13" s="69" t="s">
        <v>5</v>
      </c>
      <c r="G13" s="68"/>
      <c r="H13" s="68"/>
      <c r="I13" s="68">
        <v>4</v>
      </c>
      <c r="J13" s="68">
        <v>3.5</v>
      </c>
      <c r="K13" s="68">
        <v>3.5</v>
      </c>
      <c r="L13" s="68"/>
      <c r="M13" s="68"/>
      <c r="N13" s="19"/>
      <c r="O13" s="20" t="s">
        <v>5</v>
      </c>
      <c r="Q13" s="99" t="s">
        <v>87</v>
      </c>
      <c r="R13" s="108"/>
      <c r="S13" s="111">
        <f>SUMIFS(D8:D49,O8:O49,"Biologi",E8:E49,"G2F",N8:N49,"X")</f>
        <v>0</v>
      </c>
      <c r="T13" s="111">
        <v>15</v>
      </c>
      <c r="U13" s="110">
        <f>IF((T13-S13)&lt;0,0,SUM(T13-S13))</f>
        <v>15</v>
      </c>
      <c r="V13" s="21"/>
      <c r="W13" s="21"/>
      <c r="X13" s="21"/>
      <c r="Y13" s="24"/>
      <c r="Z13" s="4"/>
      <c r="AA13" s="4"/>
      <c r="AB13" s="4"/>
      <c r="AC13" s="4"/>
      <c r="AD13" s="4"/>
      <c r="AE13" s="4"/>
      <c r="AF13" s="4"/>
    </row>
    <row r="14" spans="2:32" ht="27.75" customHeight="1" thickBot="1" x14ac:dyDescent="0.3">
      <c r="B14" s="61" t="s">
        <v>95</v>
      </c>
      <c r="C14" s="70" t="s">
        <v>67</v>
      </c>
      <c r="D14" s="66">
        <v>7.5</v>
      </c>
      <c r="E14" s="66" t="s">
        <v>21</v>
      </c>
      <c r="F14" s="67" t="s">
        <v>6</v>
      </c>
      <c r="G14" s="66"/>
      <c r="H14" s="66"/>
      <c r="I14" s="66"/>
      <c r="J14" s="66"/>
      <c r="K14" s="66"/>
      <c r="L14" s="66"/>
      <c r="M14" s="66">
        <v>7.5</v>
      </c>
      <c r="N14" s="19"/>
      <c r="O14" s="20" t="s">
        <v>6</v>
      </c>
      <c r="Q14" s="112" t="s">
        <v>59</v>
      </c>
      <c r="R14" s="113"/>
      <c r="S14" s="114">
        <f>SUMIFS(D8:D49,O8:O49,"Biologi",E8:E49,"G2E",N8:N49,"X")</f>
        <v>0</v>
      </c>
      <c r="T14" s="114">
        <v>15</v>
      </c>
      <c r="U14" s="204">
        <f t="shared" ref="U14" si="1">IF((T14-11)&lt;0,0,SUM(T14-S14))</f>
        <v>15</v>
      </c>
      <c r="V14" s="60">
        <f>SUM(U11:U14)</f>
        <v>285</v>
      </c>
      <c r="W14" s="60">
        <f>N20</f>
        <v>0</v>
      </c>
      <c r="X14" s="4"/>
      <c r="Y14" s="4"/>
      <c r="Z14" s="4"/>
      <c r="AA14" s="4"/>
      <c r="AB14" s="4"/>
      <c r="AC14" s="4"/>
      <c r="AD14" s="4"/>
      <c r="AE14" s="4"/>
      <c r="AF14" s="4"/>
    </row>
    <row r="15" spans="2:32" ht="27.75" customHeight="1" thickBot="1" x14ac:dyDescent="0.3">
      <c r="B15" s="61" t="s">
        <v>96</v>
      </c>
      <c r="C15" s="71" t="s">
        <v>68</v>
      </c>
      <c r="D15" s="68">
        <v>7.5</v>
      </c>
      <c r="E15" s="68" t="s">
        <v>21</v>
      </c>
      <c r="F15" s="69" t="s">
        <v>5</v>
      </c>
      <c r="G15" s="68" t="s">
        <v>6</v>
      </c>
      <c r="H15" s="68">
        <v>1.5</v>
      </c>
      <c r="I15" s="68">
        <v>5</v>
      </c>
      <c r="J15" s="68">
        <v>1</v>
      </c>
      <c r="K15" s="68"/>
      <c r="L15" s="68">
        <v>0.5</v>
      </c>
      <c r="M15" s="68">
        <v>4</v>
      </c>
      <c r="N15" s="19"/>
      <c r="O15" s="20"/>
      <c r="Q15" s="115"/>
      <c r="R15" s="116"/>
      <c r="S15" s="117"/>
      <c r="T15" s="116"/>
      <c r="U15" s="117"/>
      <c r="V15" s="60"/>
      <c r="W15" s="60"/>
      <c r="X15" s="4"/>
      <c r="Y15" s="4"/>
      <c r="Z15" s="4"/>
      <c r="AA15" s="4"/>
      <c r="AB15" s="4"/>
      <c r="AC15" s="4"/>
      <c r="AD15" s="4"/>
      <c r="AE15" s="4"/>
      <c r="AF15" s="4"/>
    </row>
    <row r="16" spans="2:32" ht="27.75" customHeight="1" x14ac:dyDescent="0.35">
      <c r="B16" s="72"/>
      <c r="C16" s="73" t="s">
        <v>83</v>
      </c>
      <c r="D16" s="74"/>
      <c r="E16" s="74"/>
      <c r="F16" s="75"/>
      <c r="G16" s="74"/>
      <c r="H16" s="74"/>
      <c r="I16" s="74"/>
      <c r="J16" s="74"/>
      <c r="K16" s="74"/>
      <c r="L16" s="74"/>
      <c r="M16" s="74"/>
      <c r="N16" s="26"/>
      <c r="O16" s="27"/>
      <c r="Q16" s="273" t="s">
        <v>53</v>
      </c>
      <c r="R16" s="274"/>
      <c r="S16" s="274"/>
      <c r="T16" s="274"/>
      <c r="U16" s="27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2:32" ht="27.75" customHeight="1" x14ac:dyDescent="0.35">
      <c r="B17" s="61" t="s">
        <v>97</v>
      </c>
      <c r="C17" s="70" t="s">
        <v>70</v>
      </c>
      <c r="D17" s="66">
        <v>7.5</v>
      </c>
      <c r="E17" s="66" t="s">
        <v>21</v>
      </c>
      <c r="F17" s="67" t="s">
        <v>6</v>
      </c>
      <c r="G17" s="66" t="s">
        <v>5</v>
      </c>
      <c r="H17" s="66"/>
      <c r="I17" s="66">
        <v>7.5</v>
      </c>
      <c r="J17" s="66"/>
      <c r="K17" s="66"/>
      <c r="L17" s="66"/>
      <c r="M17" s="66">
        <v>7.5</v>
      </c>
      <c r="N17" s="19"/>
      <c r="O17" s="28"/>
      <c r="Q17" s="276" t="s">
        <v>49</v>
      </c>
      <c r="R17" s="277"/>
      <c r="S17" s="277"/>
      <c r="T17" s="277"/>
      <c r="U17" s="278" t="s">
        <v>48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2:32" ht="27.75" customHeight="1" x14ac:dyDescent="0.3">
      <c r="B18" s="61" t="s">
        <v>119</v>
      </c>
      <c r="C18" s="76" t="s">
        <v>69</v>
      </c>
      <c r="D18" s="63">
        <v>7.5</v>
      </c>
      <c r="E18" s="63" t="s">
        <v>20</v>
      </c>
      <c r="F18" s="64" t="s">
        <v>29</v>
      </c>
      <c r="G18" s="63"/>
      <c r="H18" s="63"/>
      <c r="I18" s="63"/>
      <c r="J18" s="63"/>
      <c r="K18" s="63"/>
      <c r="L18" s="63"/>
      <c r="M18" s="63"/>
      <c r="N18" s="19"/>
      <c r="O18" s="28" t="s">
        <v>29</v>
      </c>
      <c r="Q18" s="118" t="s">
        <v>38</v>
      </c>
      <c r="R18" s="119"/>
      <c r="S18" s="120" t="s">
        <v>1</v>
      </c>
      <c r="T18" s="120" t="s">
        <v>14</v>
      </c>
      <c r="U18" s="279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ht="27.75" customHeight="1" x14ac:dyDescent="0.25">
      <c r="B19" s="61" t="s">
        <v>99</v>
      </c>
      <c r="C19" s="70" t="s">
        <v>72</v>
      </c>
      <c r="D19" s="66">
        <v>7.5</v>
      </c>
      <c r="E19" s="66" t="s">
        <v>20</v>
      </c>
      <c r="F19" s="67" t="s">
        <v>2</v>
      </c>
      <c r="G19" s="66" t="s">
        <v>30</v>
      </c>
      <c r="H19" s="66"/>
      <c r="I19" s="66"/>
      <c r="J19" s="66"/>
      <c r="K19" s="66"/>
      <c r="L19" s="66"/>
      <c r="M19" s="66"/>
      <c r="N19" s="19"/>
      <c r="O19" s="28"/>
      <c r="Q19" s="121" t="s">
        <v>9</v>
      </c>
      <c r="R19" s="122"/>
      <c r="S19" s="123">
        <f>SUMIFS(D8:D67,O8:O67,"Skogsbruksvetenskap",N8:N67,"X")</f>
        <v>0</v>
      </c>
      <c r="T19" s="123">
        <v>135</v>
      </c>
      <c r="U19" s="124">
        <f>IF((T19-S19)&lt;0,0,SUM(T19-S19))</f>
        <v>135</v>
      </c>
      <c r="V19" s="4"/>
      <c r="W19" s="207">
        <f>IF(U19&lt;=0,T19,S19)</f>
        <v>0</v>
      </c>
      <c r="X19" s="4"/>
      <c r="Y19" s="4"/>
      <c r="Z19" s="329"/>
      <c r="AA19" s="329"/>
      <c r="AB19" s="4"/>
      <c r="AC19" s="4"/>
      <c r="AD19" s="4"/>
      <c r="AE19" s="4"/>
      <c r="AF19" s="4"/>
    </row>
    <row r="20" spans="2:32" ht="27.75" customHeight="1" x14ac:dyDescent="0.25">
      <c r="B20" s="61" t="s">
        <v>98</v>
      </c>
      <c r="C20" s="70" t="s">
        <v>71</v>
      </c>
      <c r="D20" s="66">
        <v>7.5</v>
      </c>
      <c r="E20" s="66" t="s">
        <v>21</v>
      </c>
      <c r="F20" s="67" t="s">
        <v>5</v>
      </c>
      <c r="G20" s="66" t="s">
        <v>32</v>
      </c>
      <c r="H20" s="66">
        <v>2</v>
      </c>
      <c r="I20" s="66"/>
      <c r="J20" s="66">
        <v>2</v>
      </c>
      <c r="K20" s="66"/>
      <c r="L20" s="66"/>
      <c r="M20" s="66"/>
      <c r="N20" s="19"/>
      <c r="O20" s="28"/>
      <c r="Q20" s="125" t="s">
        <v>10</v>
      </c>
      <c r="R20" s="126"/>
      <c r="S20" s="127">
        <f>SUMIFS(H8:H67,N8:N67,"X")</f>
        <v>0</v>
      </c>
      <c r="T20" s="127">
        <v>15</v>
      </c>
      <c r="U20" s="124">
        <f t="shared" ref="U20:U23" si="2">IF((T20-S20)&lt;0,0,SUM(T20-S20))</f>
        <v>15</v>
      </c>
      <c r="V20" s="4"/>
      <c r="W20" s="60"/>
      <c r="X20" s="4"/>
      <c r="Y20" s="4"/>
      <c r="Z20" s="329"/>
      <c r="AA20" s="329"/>
      <c r="AB20" s="4"/>
      <c r="AC20" s="4"/>
      <c r="AD20" s="4"/>
      <c r="AE20" s="4"/>
      <c r="AF20" s="4"/>
    </row>
    <row r="21" spans="2:32" ht="27.75" customHeight="1" x14ac:dyDescent="0.25">
      <c r="B21" s="61" t="s">
        <v>100</v>
      </c>
      <c r="C21" s="70" t="s">
        <v>73</v>
      </c>
      <c r="D21" s="66">
        <v>7.5</v>
      </c>
      <c r="E21" s="66" t="s">
        <v>21</v>
      </c>
      <c r="F21" s="67" t="s">
        <v>5</v>
      </c>
      <c r="G21" s="66"/>
      <c r="H21" s="66">
        <v>7.5</v>
      </c>
      <c r="I21" s="66"/>
      <c r="J21" s="66"/>
      <c r="K21" s="66"/>
      <c r="L21" s="66"/>
      <c r="M21" s="66"/>
      <c r="N21" s="19"/>
      <c r="O21" s="28" t="s">
        <v>5</v>
      </c>
      <c r="Q21" s="125" t="s">
        <v>7</v>
      </c>
      <c r="R21" s="126"/>
      <c r="S21" s="127">
        <f>SUMIFS(I8:I67,N8:N67,"X")</f>
        <v>0</v>
      </c>
      <c r="T21" s="127">
        <v>15</v>
      </c>
      <c r="U21" s="124">
        <f t="shared" si="2"/>
        <v>15</v>
      </c>
      <c r="V21" s="4"/>
      <c r="W21" s="60"/>
      <c r="X21" s="4"/>
      <c r="Y21" s="4"/>
      <c r="Z21" s="329"/>
      <c r="AA21" s="329"/>
      <c r="AB21" s="4"/>
      <c r="AC21" s="4"/>
      <c r="AD21" s="4"/>
      <c r="AE21" s="4"/>
      <c r="AF21" s="4"/>
    </row>
    <row r="22" spans="2:32" ht="27.75" customHeight="1" x14ac:dyDescent="0.25">
      <c r="B22" s="61" t="s">
        <v>101</v>
      </c>
      <c r="C22" s="70" t="s">
        <v>74</v>
      </c>
      <c r="D22" s="66">
        <v>7.5</v>
      </c>
      <c r="E22" s="66" t="s">
        <v>20</v>
      </c>
      <c r="F22" s="67" t="s">
        <v>25</v>
      </c>
      <c r="G22" s="66"/>
      <c r="H22" s="66"/>
      <c r="I22" s="66"/>
      <c r="J22" s="66"/>
      <c r="K22" s="66"/>
      <c r="L22" s="66"/>
      <c r="M22" s="66"/>
      <c r="N22" s="19"/>
      <c r="O22" s="28" t="s">
        <v>25</v>
      </c>
      <c r="Q22" s="125" t="s">
        <v>8</v>
      </c>
      <c r="R22" s="128"/>
      <c r="S22" s="127">
        <f>SUMIFS(J8:J67,N8:N67,"X")</f>
        <v>0</v>
      </c>
      <c r="T22" s="129">
        <v>15</v>
      </c>
      <c r="U22" s="124">
        <f t="shared" si="2"/>
        <v>15</v>
      </c>
      <c r="V22" s="4"/>
      <c r="W22" s="60"/>
      <c r="X22" s="4"/>
      <c r="Y22" s="4"/>
      <c r="Z22" s="329"/>
      <c r="AA22" s="329"/>
      <c r="AB22" s="4"/>
      <c r="AC22" s="4"/>
      <c r="AD22" s="4"/>
      <c r="AE22" s="4"/>
      <c r="AF22" s="4"/>
    </row>
    <row r="23" spans="2:32" ht="27.75" customHeight="1" x14ac:dyDescent="0.25">
      <c r="B23" s="77" t="s">
        <v>102</v>
      </c>
      <c r="C23" s="71" t="s">
        <v>79</v>
      </c>
      <c r="D23" s="68">
        <v>7.5</v>
      </c>
      <c r="E23" s="68" t="s">
        <v>17</v>
      </c>
      <c r="F23" s="69" t="s">
        <v>5</v>
      </c>
      <c r="G23" s="68" t="s">
        <v>6</v>
      </c>
      <c r="H23" s="68">
        <v>1.5</v>
      </c>
      <c r="I23" s="68">
        <v>5</v>
      </c>
      <c r="J23" s="68">
        <v>1</v>
      </c>
      <c r="K23" s="68">
        <v>0.5</v>
      </c>
      <c r="L23" s="68">
        <v>0.5</v>
      </c>
      <c r="M23" s="68">
        <v>7.5</v>
      </c>
      <c r="N23" s="19"/>
      <c r="O23" s="28"/>
      <c r="Q23" s="125" t="s">
        <v>147</v>
      </c>
      <c r="R23" s="128"/>
      <c r="S23" s="129">
        <f>SUMIFS(D8:D67,O8:O67,"Skogsbruksvetenskap",E8:E67,"G2F",N8:N67,"X")</f>
        <v>0</v>
      </c>
      <c r="T23" s="129">
        <v>15</v>
      </c>
      <c r="U23" s="124">
        <f t="shared" si="2"/>
        <v>15</v>
      </c>
      <c r="V23" s="4"/>
      <c r="W23" s="60"/>
      <c r="X23" s="4"/>
      <c r="Y23" s="4"/>
      <c r="Z23" s="329"/>
      <c r="AA23" s="329"/>
      <c r="AB23" s="4"/>
      <c r="AC23" s="4"/>
      <c r="AD23" s="4"/>
      <c r="AE23" s="4"/>
      <c r="AF23" s="4"/>
    </row>
    <row r="24" spans="2:32" ht="27.75" customHeight="1" x14ac:dyDescent="0.25">
      <c r="B24" s="78"/>
      <c r="C24" s="79" t="s">
        <v>84</v>
      </c>
      <c r="D24" s="80"/>
      <c r="E24" s="80"/>
      <c r="F24" s="81"/>
      <c r="G24" s="80"/>
      <c r="H24" s="80"/>
      <c r="I24" s="80"/>
      <c r="J24" s="80"/>
      <c r="K24" s="80"/>
      <c r="L24" s="80"/>
      <c r="M24" s="80"/>
      <c r="N24" s="30"/>
      <c r="O24" s="31"/>
      <c r="Q24" s="125" t="s">
        <v>40</v>
      </c>
      <c r="R24" s="128"/>
      <c r="S24" s="129">
        <f>SUMIFS(D8:D67,O8:O67,"Skogsbruksvetenskap",E8:E67,"A1N",N8:N67,"X")+SUMIFS(D8:D67,O8:O67,"Skogsbruksvetenskap",E8:E67,"A1F",N8:N67,"x")</f>
        <v>0</v>
      </c>
      <c r="T24" s="129">
        <v>30</v>
      </c>
      <c r="U24" s="124">
        <f>IF((T24-S24)&lt;0,0,SUM(T24-S24))</f>
        <v>30</v>
      </c>
      <c r="V24" s="4"/>
      <c r="W24" s="60"/>
      <c r="X24" s="4"/>
      <c r="Y24" s="4"/>
      <c r="Z24" s="329"/>
      <c r="AA24" s="329"/>
      <c r="AB24" s="4"/>
      <c r="AC24" s="4"/>
      <c r="AD24" s="4"/>
      <c r="AE24" s="4"/>
      <c r="AF24" s="4"/>
    </row>
    <row r="25" spans="2:32" ht="27.75" customHeight="1" x14ac:dyDescent="0.25">
      <c r="B25" s="82" t="s">
        <v>103</v>
      </c>
      <c r="C25" s="76" t="s">
        <v>75</v>
      </c>
      <c r="D25" s="63">
        <v>7.5</v>
      </c>
      <c r="E25" s="63" t="s">
        <v>21</v>
      </c>
      <c r="F25" s="64" t="s">
        <v>5</v>
      </c>
      <c r="G25" s="63"/>
      <c r="H25" s="63"/>
      <c r="I25" s="63"/>
      <c r="J25" s="63">
        <v>7.5</v>
      </c>
      <c r="K25" s="63"/>
      <c r="L25" s="63">
        <v>7.5</v>
      </c>
      <c r="M25" s="63"/>
      <c r="N25" s="19"/>
      <c r="O25" s="28" t="s">
        <v>5</v>
      </c>
      <c r="Q25" s="130" t="s">
        <v>11</v>
      </c>
      <c r="R25" s="131"/>
      <c r="S25" s="123">
        <f>SUMIFS(D8:D67,O8:O67,"Biologi",N8:N67,"x")</f>
        <v>0</v>
      </c>
      <c r="T25" s="123">
        <v>30</v>
      </c>
      <c r="U25" s="124">
        <f>IF((T25-S25)&lt;0,0,SUM(T25-S25))</f>
        <v>30</v>
      </c>
      <c r="V25" s="4"/>
      <c r="W25" s="207">
        <f>IF(U25&lt;=0,T25,S25)</f>
        <v>0</v>
      </c>
      <c r="X25" s="4"/>
      <c r="Y25" s="4"/>
      <c r="Z25" s="329"/>
      <c r="AA25" s="329"/>
      <c r="AB25" s="4"/>
      <c r="AC25" s="4"/>
      <c r="AD25" s="4"/>
      <c r="AE25" s="4"/>
      <c r="AF25" s="4"/>
    </row>
    <row r="26" spans="2:32" ht="27.75" customHeight="1" x14ac:dyDescent="0.25">
      <c r="B26" s="61" t="s">
        <v>104</v>
      </c>
      <c r="C26" s="70" t="s">
        <v>77</v>
      </c>
      <c r="D26" s="66">
        <v>7.5</v>
      </c>
      <c r="E26" s="66" t="s">
        <v>17</v>
      </c>
      <c r="F26" s="67" t="s">
        <v>5</v>
      </c>
      <c r="G26" s="66"/>
      <c r="H26" s="66"/>
      <c r="I26" s="66"/>
      <c r="J26" s="66">
        <v>7.5</v>
      </c>
      <c r="K26" s="66">
        <v>7.5</v>
      </c>
      <c r="L26" s="66"/>
      <c r="M26" s="83"/>
      <c r="N26" s="19"/>
      <c r="O26" s="28" t="s">
        <v>5</v>
      </c>
      <c r="Q26" s="132" t="s">
        <v>12</v>
      </c>
      <c r="R26" s="126"/>
      <c r="S26" s="127">
        <f>SUMIFS(M8:M67,N8:N67,"X")</f>
        <v>0</v>
      </c>
      <c r="T26" s="127">
        <v>15</v>
      </c>
      <c r="U26" s="124">
        <f>IF((T26-S26)&lt;0,0,SUM(T26-S26))</f>
        <v>15</v>
      </c>
      <c r="V26" s="4"/>
      <c r="W26" s="60"/>
      <c r="X26" s="4"/>
      <c r="Y26" s="4"/>
      <c r="Z26" s="329"/>
      <c r="AA26" s="329"/>
      <c r="AB26" s="4"/>
      <c r="AC26" s="4"/>
      <c r="AD26" s="4"/>
      <c r="AE26" s="4"/>
      <c r="AF26" s="4"/>
    </row>
    <row r="27" spans="2:32" ht="27.75" customHeight="1" x14ac:dyDescent="0.25">
      <c r="B27" s="232" t="s">
        <v>120</v>
      </c>
      <c r="C27" s="65" t="s">
        <v>3</v>
      </c>
      <c r="D27" s="66">
        <v>15</v>
      </c>
      <c r="E27" s="66" t="s">
        <v>21</v>
      </c>
      <c r="F27" s="67" t="s">
        <v>5</v>
      </c>
      <c r="G27" s="66"/>
      <c r="H27" s="66">
        <v>15</v>
      </c>
      <c r="I27" s="66"/>
      <c r="J27" s="83"/>
      <c r="K27" s="83"/>
      <c r="L27" s="83"/>
      <c r="M27" s="83"/>
      <c r="N27" s="19"/>
      <c r="O27" s="28" t="s">
        <v>5</v>
      </c>
      <c r="Q27" s="130" t="s">
        <v>13</v>
      </c>
      <c r="R27" s="126"/>
      <c r="S27" s="123">
        <f>SUMIFS(D8:D67,O8:O67,"Företagsekonomi",N8:N67,"X")+SUMIFS(D8:D67,O8:O67,"Nationalekonomi",N8:N67,"X")+SUMIFS(D8:D67,O8:O67,"Bioekonomimanagement",N8:N67,"X")</f>
        <v>0</v>
      </c>
      <c r="T27" s="123">
        <v>30</v>
      </c>
      <c r="U27" s="124">
        <f>IF((T27-S27)&lt;0,0,SUM(T27-S27))</f>
        <v>30</v>
      </c>
      <c r="V27" s="4"/>
      <c r="W27" s="207">
        <f>IF(U27&lt;=0,T27,S27)</f>
        <v>0</v>
      </c>
      <c r="X27" s="4"/>
      <c r="Y27" s="4"/>
      <c r="Z27" s="4"/>
      <c r="AA27" s="4"/>
      <c r="AB27" s="4"/>
      <c r="AC27" s="4"/>
      <c r="AD27" s="4"/>
      <c r="AE27" s="4"/>
      <c r="AF27" s="4"/>
    </row>
    <row r="28" spans="2:32" ht="27.75" customHeight="1" thickBot="1" x14ac:dyDescent="0.3">
      <c r="B28" s="233" t="s">
        <v>121</v>
      </c>
      <c r="C28" s="70" t="s">
        <v>122</v>
      </c>
      <c r="D28" s="66">
        <v>7.5</v>
      </c>
      <c r="E28" s="66" t="s">
        <v>21</v>
      </c>
      <c r="F28" s="67" t="s">
        <v>2</v>
      </c>
      <c r="G28" s="66" t="s">
        <v>30</v>
      </c>
      <c r="H28" s="66"/>
      <c r="I28" s="66"/>
      <c r="J28" s="83"/>
      <c r="K28" s="83"/>
      <c r="L28" s="83"/>
      <c r="M28" s="83"/>
      <c r="N28" s="19"/>
      <c r="O28" s="28"/>
      <c r="Q28" s="133" t="s">
        <v>2</v>
      </c>
      <c r="R28" s="134"/>
      <c r="S28" s="135">
        <f>SUMIFS(D8:D67,O8:O67,"Företagsekonomi",N8:N67,"X")</f>
        <v>0</v>
      </c>
      <c r="T28" s="135">
        <v>15</v>
      </c>
      <c r="U28" s="205">
        <f>IF((T28-S28)&lt;0,0,SUM(T28-S28))</f>
        <v>15</v>
      </c>
      <c r="V28" s="4"/>
      <c r="W28" s="60"/>
      <c r="X28" s="4"/>
      <c r="Y28" s="4"/>
      <c r="Z28" s="4"/>
      <c r="AA28" s="4"/>
      <c r="AB28" s="4"/>
      <c r="AC28" s="4"/>
      <c r="AD28" s="4"/>
      <c r="AE28" s="4"/>
      <c r="AF28" s="4"/>
    </row>
    <row r="29" spans="2:32" ht="27.75" customHeight="1" x14ac:dyDescent="0.35">
      <c r="B29" s="233" t="s">
        <v>123</v>
      </c>
      <c r="C29" s="70" t="s">
        <v>124</v>
      </c>
      <c r="D29" s="66">
        <v>7.5</v>
      </c>
      <c r="E29" s="66" t="s">
        <v>17</v>
      </c>
      <c r="F29" s="67" t="s">
        <v>5</v>
      </c>
      <c r="G29" s="66"/>
      <c r="H29" s="66">
        <v>7.5</v>
      </c>
      <c r="I29" s="66"/>
      <c r="J29" s="83"/>
      <c r="K29" s="83"/>
      <c r="L29" s="83"/>
      <c r="M29" s="83"/>
      <c r="N29" s="19"/>
      <c r="O29" s="28" t="s">
        <v>5</v>
      </c>
      <c r="Q29" s="330" t="s">
        <v>50</v>
      </c>
      <c r="R29" s="331"/>
      <c r="S29" s="331"/>
      <c r="T29" s="331"/>
      <c r="U29" s="332" t="s">
        <v>48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2:32" ht="27.75" customHeight="1" x14ac:dyDescent="0.3">
      <c r="B30" s="233" t="s">
        <v>125</v>
      </c>
      <c r="C30" s="70" t="s">
        <v>80</v>
      </c>
      <c r="D30" s="66">
        <v>7.5</v>
      </c>
      <c r="E30" s="66" t="s">
        <v>21</v>
      </c>
      <c r="F30" s="67" t="s">
        <v>5</v>
      </c>
      <c r="G30" s="66" t="s">
        <v>2</v>
      </c>
      <c r="H30" s="66"/>
      <c r="I30" s="85"/>
      <c r="J30" s="66">
        <v>7.5</v>
      </c>
      <c r="K30" s="66">
        <v>4</v>
      </c>
      <c r="L30" s="66">
        <v>3.5</v>
      </c>
      <c r="M30" s="83"/>
      <c r="N30" s="19"/>
      <c r="O30" s="28"/>
      <c r="Q30" s="334" t="s">
        <v>38</v>
      </c>
      <c r="R30" s="335"/>
      <c r="S30" s="136" t="s">
        <v>1</v>
      </c>
      <c r="T30" s="230" t="s">
        <v>14</v>
      </c>
      <c r="U30" s="333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2:32" ht="27.75" customHeight="1" x14ac:dyDescent="0.25">
      <c r="B31" s="233" t="s">
        <v>126</v>
      </c>
      <c r="C31" s="70" t="s">
        <v>81</v>
      </c>
      <c r="D31" s="66">
        <v>7.5</v>
      </c>
      <c r="E31" s="66" t="s">
        <v>21</v>
      </c>
      <c r="F31" s="67" t="s">
        <v>2</v>
      </c>
      <c r="G31" s="66"/>
      <c r="H31" s="83"/>
      <c r="I31" s="85"/>
      <c r="J31" s="84"/>
      <c r="K31" s="84"/>
      <c r="L31" s="84"/>
      <c r="M31" s="83"/>
      <c r="N31" s="19"/>
      <c r="O31" s="28" t="s">
        <v>2</v>
      </c>
      <c r="Q31" s="137" t="s">
        <v>51</v>
      </c>
      <c r="R31" s="138"/>
      <c r="S31" s="206">
        <f>(SUMIFS(D8:D67,N8:N67,"x")-(W19+W25+W27)-SUMIFS(D8:D67,O8:O67,"Annat ämne",N8:N67,"x"))</f>
        <v>0</v>
      </c>
      <c r="T31" s="123">
        <v>105</v>
      </c>
      <c r="U31" s="222">
        <f>IF(T31-S31&gt;105,"105",SUM(T31-S31))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2:32" ht="27.75" customHeight="1" x14ac:dyDescent="0.25">
      <c r="B32" s="77" t="s">
        <v>127</v>
      </c>
      <c r="C32" s="70" t="s">
        <v>128</v>
      </c>
      <c r="D32" s="66">
        <v>15</v>
      </c>
      <c r="E32" s="66" t="s">
        <v>18</v>
      </c>
      <c r="F32" s="67" t="s">
        <v>5</v>
      </c>
      <c r="G32" s="66"/>
      <c r="H32" s="83"/>
      <c r="I32" s="66"/>
      <c r="J32" s="83"/>
      <c r="K32" s="83"/>
      <c r="L32" s="83"/>
      <c r="M32" s="83"/>
      <c r="N32" s="19"/>
      <c r="O32" s="28" t="s">
        <v>5</v>
      </c>
      <c r="Q32" s="139" t="s">
        <v>35</v>
      </c>
      <c r="R32" s="140"/>
      <c r="S32" s="141">
        <f>SUMIFS(D8:D67,E8:E67,"G2E",N8:N67,"X")</f>
        <v>0</v>
      </c>
      <c r="T32" s="141">
        <v>15</v>
      </c>
      <c r="U32" s="124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2:32" ht="27.75" customHeight="1" thickBot="1" x14ac:dyDescent="0.3">
      <c r="B33" s="86"/>
      <c r="C33" s="87" t="s">
        <v>85</v>
      </c>
      <c r="D33" s="88"/>
      <c r="E33" s="88"/>
      <c r="F33" s="89"/>
      <c r="G33" s="88"/>
      <c r="H33" s="90"/>
      <c r="I33" s="90"/>
      <c r="J33" s="90"/>
      <c r="K33" s="90"/>
      <c r="L33" s="90"/>
      <c r="M33" s="90"/>
      <c r="N33" s="33"/>
      <c r="O33" s="34"/>
      <c r="Q33" s="137" t="s">
        <v>112</v>
      </c>
      <c r="R33" s="140"/>
      <c r="S33" s="141">
        <f>SUMIFS(D8:D67,E8:E67,"A1N",N8:N67,"X")+SUMIFS(D8:D67,E8:E67,"A1F",N8:N67,"X")+SUMIFS(D8:D67,E8:E67,"A2E",N8:N67,"X")</f>
        <v>0</v>
      </c>
      <c r="T33" s="141">
        <v>90</v>
      </c>
      <c r="U33" s="124">
        <f t="shared" si="3"/>
        <v>90</v>
      </c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ht="27.75" customHeight="1" x14ac:dyDescent="0.25">
      <c r="B34" s="82" t="s">
        <v>105</v>
      </c>
      <c r="C34" s="70" t="s">
        <v>76</v>
      </c>
      <c r="D34" s="66">
        <v>7.5</v>
      </c>
      <c r="E34" s="66" t="s">
        <v>21</v>
      </c>
      <c r="F34" s="67" t="s">
        <v>25</v>
      </c>
      <c r="G34" s="91"/>
      <c r="H34" s="83"/>
      <c r="I34" s="83"/>
      <c r="J34" s="83"/>
      <c r="K34" s="83"/>
      <c r="L34" s="83"/>
      <c r="M34" s="83"/>
      <c r="N34" s="36"/>
      <c r="O34" s="28" t="s">
        <v>25</v>
      </c>
      <c r="Q34" s="139" t="s">
        <v>111</v>
      </c>
      <c r="R34" s="142"/>
      <c r="S34" s="143"/>
      <c r="T34" s="143"/>
      <c r="U34" s="144"/>
      <c r="V34" s="4"/>
      <c r="W34" s="4"/>
      <c r="X34" s="339" t="s">
        <v>162</v>
      </c>
      <c r="Y34" s="340"/>
      <c r="Z34" s="341"/>
      <c r="AA34" s="4"/>
      <c r="AB34" s="4"/>
      <c r="AC34" s="4"/>
      <c r="AD34" s="4"/>
      <c r="AE34" s="4"/>
      <c r="AF34" s="4"/>
    </row>
    <row r="35" spans="2:32" ht="27.75" customHeight="1" x14ac:dyDescent="0.25">
      <c r="B35" s="61" t="s">
        <v>106</v>
      </c>
      <c r="C35" s="70" t="s">
        <v>78</v>
      </c>
      <c r="D35" s="66">
        <v>7.5</v>
      </c>
      <c r="E35" s="66" t="s">
        <v>21</v>
      </c>
      <c r="F35" s="67" t="s">
        <v>6</v>
      </c>
      <c r="G35" s="91"/>
      <c r="H35" s="83"/>
      <c r="I35" s="83"/>
      <c r="J35" s="83"/>
      <c r="K35" s="83"/>
      <c r="L35" s="83"/>
      <c r="M35" s="83"/>
      <c r="N35" s="36"/>
      <c r="O35" s="28" t="s">
        <v>6</v>
      </c>
      <c r="Q35" s="145" t="s">
        <v>41</v>
      </c>
      <c r="R35" s="140"/>
      <c r="S35" s="129">
        <f>SUMIFS(D8:D67,O8:O67,"Biologi",E8:E67,"A1N",N8:N67,"X")+SUMIFS(D8:D67,O8:O67,"Biologi",E8:E67,"A1F",N8:N67,"x")+SUMIFS(D8:D67,O8:O67,"Biologi",E8:E67,"A2E",N8:N67,"X")</f>
        <v>0</v>
      </c>
      <c r="T35" s="129">
        <v>60</v>
      </c>
      <c r="U35" s="124">
        <f t="shared" ref="U35:U36" si="4">IF((T35-S35)&lt;0,0,SUM(T35-S35))</f>
        <v>60</v>
      </c>
      <c r="V35" s="4"/>
      <c r="W35" s="4"/>
      <c r="X35" s="342"/>
      <c r="Y35" s="343"/>
      <c r="Z35" s="344"/>
      <c r="AA35" s="4"/>
      <c r="AB35" s="4"/>
      <c r="AC35" s="4"/>
      <c r="AD35" s="4"/>
      <c r="AE35" s="4"/>
      <c r="AF35" s="4"/>
    </row>
    <row r="36" spans="2:32" ht="27.75" customHeight="1" x14ac:dyDescent="0.25">
      <c r="B36" s="233" t="s">
        <v>129</v>
      </c>
      <c r="C36" s="70" t="s">
        <v>130</v>
      </c>
      <c r="D36" s="66">
        <v>15</v>
      </c>
      <c r="E36" s="66" t="s">
        <v>21</v>
      </c>
      <c r="F36" s="67" t="s">
        <v>6</v>
      </c>
      <c r="G36" s="231"/>
      <c r="H36" s="83"/>
      <c r="I36" s="83"/>
      <c r="J36" s="83"/>
      <c r="K36" s="83"/>
      <c r="L36" s="83"/>
      <c r="M36" s="66">
        <v>7.5</v>
      </c>
      <c r="N36" s="36"/>
      <c r="O36" s="28" t="s">
        <v>6</v>
      </c>
      <c r="Q36" s="145" t="s">
        <v>5</v>
      </c>
      <c r="R36" s="140"/>
      <c r="S36" s="129">
        <f>SUMIFS(D8:D67,O8:O67,"Skogsbruksvetenskap",E8:E67,"A1N",N8:N67,"X")+SUMIFS(D8:D67,O8:O67,"Skogsbruksvetenskap",E8:E67,"A1F",N8:N67,"X")+SUMIFS(D8:D67,O8:O67,"Skogsbruksvetenskap",E8:E67,"A2E",N8:N67,"x")</f>
        <v>0</v>
      </c>
      <c r="T36" s="129">
        <v>60</v>
      </c>
      <c r="U36" s="124">
        <f t="shared" si="4"/>
        <v>60</v>
      </c>
      <c r="V36" s="4"/>
      <c r="W36" s="4"/>
      <c r="X36" s="342"/>
      <c r="Y36" s="343"/>
      <c r="Z36" s="344"/>
      <c r="AA36" s="4"/>
      <c r="AB36" s="4"/>
      <c r="AC36" s="4"/>
      <c r="AD36" s="4"/>
      <c r="AE36" s="4"/>
      <c r="AF36" s="4"/>
    </row>
    <row r="37" spans="2:32" ht="27.75" customHeight="1" x14ac:dyDescent="0.25">
      <c r="B37" s="232" t="s">
        <v>150</v>
      </c>
      <c r="C37" s="65" t="s">
        <v>131</v>
      </c>
      <c r="D37" s="66">
        <v>15</v>
      </c>
      <c r="E37" s="66" t="s">
        <v>17</v>
      </c>
      <c r="F37" s="67" t="s">
        <v>6</v>
      </c>
      <c r="G37" s="66" t="s">
        <v>5</v>
      </c>
      <c r="H37" s="83">
        <v>3</v>
      </c>
      <c r="I37" s="83">
        <v>12</v>
      </c>
      <c r="J37" s="83"/>
      <c r="K37" s="83"/>
      <c r="L37" s="83"/>
      <c r="M37" s="66">
        <v>15</v>
      </c>
      <c r="N37" s="36"/>
      <c r="O37" s="20"/>
      <c r="Q37" s="145" t="s">
        <v>2</v>
      </c>
      <c r="R37" s="140"/>
      <c r="S37" s="129">
        <f>SUMIFS(D8:D67,O8:O67,"Företagsekonomi",E8:E67,"A1N",N8:N67,"X")+SUMIFS(D8:D67,O8:O67,"Företagsekonomi",E8:E67,"A1F",N8:N67,"X")+SUMIFS(D8:D67,O8:O67,"Företagsekonomi",E8:E67,"A2E",N8:N67,"X")</f>
        <v>0</v>
      </c>
      <c r="T37" s="129">
        <v>60</v>
      </c>
      <c r="U37" s="124">
        <f>IF((T37-S37)&lt;0,0,SUM(T37-S37))</f>
        <v>60</v>
      </c>
      <c r="V37" s="4"/>
      <c r="W37" s="4"/>
      <c r="X37" s="342"/>
      <c r="Y37" s="343"/>
      <c r="Z37" s="344"/>
      <c r="AA37" s="4"/>
      <c r="AB37" s="4"/>
      <c r="AC37" s="4"/>
      <c r="AD37" s="4"/>
      <c r="AE37" s="4"/>
      <c r="AF37" s="4"/>
    </row>
    <row r="38" spans="2:32" ht="27.75" customHeight="1" x14ac:dyDescent="0.25">
      <c r="B38" s="233" t="s">
        <v>132</v>
      </c>
      <c r="C38" s="70" t="s">
        <v>133</v>
      </c>
      <c r="D38" s="66">
        <v>7.5</v>
      </c>
      <c r="E38" s="66" t="s">
        <v>21</v>
      </c>
      <c r="F38" s="67" t="s">
        <v>28</v>
      </c>
      <c r="G38" s="66" t="s">
        <v>6</v>
      </c>
      <c r="H38" s="83"/>
      <c r="I38" s="83"/>
      <c r="J38" s="83"/>
      <c r="K38" s="83"/>
      <c r="L38" s="83"/>
      <c r="M38" s="66"/>
      <c r="N38" s="36"/>
      <c r="O38" s="28"/>
      <c r="Q38" s="145" t="s">
        <v>34</v>
      </c>
      <c r="R38" s="140"/>
      <c r="S38" s="129">
        <f>SUMIFS(D8:D67,O8:O67,"Bioekonomimanagement",E8:E67,"A1N",N8:N67,"X")+SUMIFS(D8:D67,O8:O67,"Bioekonomimanagement",E8:E67,"A1F",N8:N67,"X")+SUMIFS(D8:D67,O8:O67,"Bioekonomimanagement",E8:E67,"A2E",N8:N67,"X")</f>
        <v>0</v>
      </c>
      <c r="T38" s="129">
        <v>60</v>
      </c>
      <c r="U38" s="124">
        <f>IF((T38-S38)&lt;0,0,SUM(T38-S38))</f>
        <v>60</v>
      </c>
      <c r="V38" s="4"/>
      <c r="W38" s="4"/>
      <c r="X38" s="342"/>
      <c r="Y38" s="343"/>
      <c r="Z38" s="344"/>
      <c r="AA38" s="4"/>
      <c r="AB38" s="4"/>
      <c r="AC38" s="4"/>
      <c r="AD38" s="4"/>
      <c r="AE38" s="4"/>
      <c r="AF38" s="4"/>
    </row>
    <row r="39" spans="2:32" ht="27.75" customHeight="1" thickBot="1" x14ac:dyDescent="0.3">
      <c r="B39" s="233" t="s">
        <v>134</v>
      </c>
      <c r="C39" s="70" t="s">
        <v>135</v>
      </c>
      <c r="D39" s="66">
        <v>7.5</v>
      </c>
      <c r="E39" s="66" t="s">
        <v>17</v>
      </c>
      <c r="F39" s="67" t="s">
        <v>6</v>
      </c>
      <c r="G39" s="66"/>
      <c r="H39" s="83"/>
      <c r="I39" s="83"/>
      <c r="J39" s="83"/>
      <c r="K39" s="83"/>
      <c r="L39" s="83"/>
      <c r="M39" s="83"/>
      <c r="N39" s="36"/>
      <c r="O39" s="28" t="s">
        <v>6</v>
      </c>
      <c r="Q39" s="146" t="s">
        <v>110</v>
      </c>
      <c r="R39" s="147"/>
      <c r="S39" s="148">
        <f>SUMIFS(D8:D67,E8:E67,"A2E",N8:N67,"X")</f>
        <v>0</v>
      </c>
      <c r="T39" s="149">
        <v>30</v>
      </c>
      <c r="U39" s="203">
        <f>IF((T39-S39)&lt;0,0,SUM(T39-S39))</f>
        <v>30</v>
      </c>
      <c r="V39" s="4"/>
      <c r="W39" s="4"/>
      <c r="X39" s="342"/>
      <c r="Y39" s="343"/>
      <c r="Z39" s="344"/>
      <c r="AA39" s="4"/>
      <c r="AB39" s="4"/>
      <c r="AC39" s="4"/>
      <c r="AD39" s="4"/>
      <c r="AE39" s="4"/>
      <c r="AF39" s="4"/>
    </row>
    <row r="40" spans="2:32" ht="27.75" customHeight="1" thickTop="1" thickBot="1" x14ac:dyDescent="0.35">
      <c r="B40" s="77" t="s">
        <v>137</v>
      </c>
      <c r="C40" s="91" t="s">
        <v>136</v>
      </c>
      <c r="D40" s="66">
        <v>15</v>
      </c>
      <c r="E40" s="66" t="s">
        <v>18</v>
      </c>
      <c r="F40" s="67" t="s">
        <v>6</v>
      </c>
      <c r="G40" s="66"/>
      <c r="H40" s="91"/>
      <c r="I40" s="91"/>
      <c r="J40" s="91"/>
      <c r="K40" s="83"/>
      <c r="L40" s="83"/>
      <c r="M40" s="91"/>
      <c r="N40" s="36"/>
      <c r="O40" s="28" t="s">
        <v>6</v>
      </c>
      <c r="Q40" s="150" t="s">
        <v>107</v>
      </c>
      <c r="R40" s="151"/>
      <c r="S40" s="152">
        <f>SUMIFS(D7:D67,N7:N67,"X")</f>
        <v>0</v>
      </c>
      <c r="T40" s="152">
        <v>300</v>
      </c>
      <c r="U40" s="153">
        <f>IF((T40-S40)&lt;0,0,SUM(T40-S40))</f>
        <v>300</v>
      </c>
      <c r="V40" s="4"/>
      <c r="W40" s="4"/>
      <c r="X40" s="345"/>
      <c r="Y40" s="346"/>
      <c r="Z40" s="347"/>
      <c r="AA40" s="4"/>
      <c r="AB40" s="4"/>
      <c r="AC40" s="4"/>
      <c r="AD40" s="4"/>
      <c r="AE40" s="4"/>
      <c r="AF40" s="4"/>
    </row>
    <row r="41" spans="2:32" ht="48" customHeight="1" x14ac:dyDescent="0.25">
      <c r="B41" s="229" t="s">
        <v>43</v>
      </c>
      <c r="C41" s="37" t="s">
        <v>115</v>
      </c>
      <c r="D41" s="225" t="s">
        <v>4</v>
      </c>
      <c r="E41" s="225" t="s">
        <v>15</v>
      </c>
      <c r="F41" s="228" t="s">
        <v>36</v>
      </c>
      <c r="G41" s="225" t="s">
        <v>37</v>
      </c>
      <c r="H41" s="227" t="s">
        <v>44</v>
      </c>
      <c r="I41" s="227" t="s">
        <v>7</v>
      </c>
      <c r="J41" s="227" t="s">
        <v>117</v>
      </c>
      <c r="K41" s="228" t="s">
        <v>152</v>
      </c>
      <c r="L41" s="228" t="s">
        <v>153</v>
      </c>
      <c r="M41" s="227" t="s">
        <v>46</v>
      </c>
      <c r="N41" s="227" t="s">
        <v>116</v>
      </c>
      <c r="O41" s="226" t="s">
        <v>16</v>
      </c>
      <c r="Q41" s="4"/>
      <c r="R41" s="4"/>
      <c r="S41" s="4"/>
      <c r="T41" s="4"/>
      <c r="U41" s="4"/>
      <c r="V41" s="4"/>
      <c r="W41" s="4"/>
      <c r="X41" s="239"/>
      <c r="Y41" s="239"/>
      <c r="Z41" s="239"/>
      <c r="AA41" s="4"/>
      <c r="AB41" s="4"/>
      <c r="AC41" s="4"/>
      <c r="AD41" s="4"/>
      <c r="AE41" s="4"/>
      <c r="AF41" s="4"/>
    </row>
    <row r="42" spans="2:32" ht="48.75" customHeight="1" x14ac:dyDescent="0.35">
      <c r="B42" s="18"/>
      <c r="C42" s="39"/>
      <c r="D42" s="22"/>
      <c r="E42" s="22"/>
      <c r="F42" s="23"/>
      <c r="G42" s="22"/>
      <c r="H42" s="35"/>
      <c r="I42" s="35"/>
      <c r="J42" s="35"/>
      <c r="K42" s="235"/>
      <c r="L42" s="235"/>
      <c r="M42" s="35"/>
      <c r="N42" s="40"/>
      <c r="O42" s="28"/>
      <c r="Q42" s="4"/>
      <c r="R42" s="4"/>
      <c r="S42" s="4"/>
      <c r="T42" s="4"/>
      <c r="U42" s="4"/>
      <c r="V42" s="38"/>
      <c r="W42" s="38"/>
      <c r="X42" s="4"/>
      <c r="Y42" s="4"/>
      <c r="Z42" s="4"/>
      <c r="AA42" s="4"/>
      <c r="AB42" s="4"/>
      <c r="AC42" s="4"/>
      <c r="AD42" s="4"/>
      <c r="AE42" s="4"/>
      <c r="AF42" s="4"/>
    </row>
    <row r="43" spans="2:32" ht="25.5" customHeight="1" x14ac:dyDescent="0.25">
      <c r="B43" s="18"/>
      <c r="C43" s="39"/>
      <c r="D43" s="22"/>
      <c r="E43" s="22"/>
      <c r="F43" s="23"/>
      <c r="G43" s="22"/>
      <c r="H43" s="35"/>
      <c r="I43" s="35"/>
      <c r="J43" s="35"/>
      <c r="K43" s="235"/>
      <c r="L43" s="235"/>
      <c r="M43" s="35"/>
      <c r="N43" s="40"/>
      <c r="O43" s="28"/>
      <c r="Q43" s="4"/>
      <c r="R43" s="4"/>
      <c r="S43" s="4"/>
      <c r="T43" s="4"/>
      <c r="U43" s="4"/>
      <c r="V43" s="24"/>
      <c r="W43" s="24"/>
      <c r="X43" s="4"/>
      <c r="Y43" s="4"/>
      <c r="Z43" s="4"/>
      <c r="AA43" s="4"/>
      <c r="AB43" s="4"/>
      <c r="AC43" s="4"/>
      <c r="AD43" s="4"/>
      <c r="AE43" s="4"/>
      <c r="AF43" s="4"/>
    </row>
    <row r="44" spans="2:32" ht="25.5" customHeight="1" x14ac:dyDescent="0.25">
      <c r="B44" s="18"/>
      <c r="C44" s="39"/>
      <c r="D44" s="22"/>
      <c r="E44" s="22"/>
      <c r="F44" s="23"/>
      <c r="G44" s="22"/>
      <c r="H44" s="35"/>
      <c r="I44" s="35"/>
      <c r="J44" s="35"/>
      <c r="K44" s="235"/>
      <c r="L44" s="235"/>
      <c r="M44" s="35"/>
      <c r="N44" s="40"/>
      <c r="O44" s="28"/>
      <c r="Q44" s="4"/>
      <c r="R44" s="4"/>
      <c r="S44" s="4"/>
      <c r="T44" s="4"/>
      <c r="U44" s="4"/>
      <c r="V44" s="24"/>
      <c r="W44" s="24"/>
      <c r="X44" s="4"/>
      <c r="Y44" s="4"/>
      <c r="Z44" s="4"/>
      <c r="AA44" s="4"/>
      <c r="AB44" s="4"/>
      <c r="AC44" s="4"/>
      <c r="AD44" s="4"/>
      <c r="AE44" s="4"/>
      <c r="AF44" s="4"/>
    </row>
    <row r="45" spans="2:32" ht="25.5" customHeight="1" x14ac:dyDescent="0.25">
      <c r="B45" s="18"/>
      <c r="C45" s="39"/>
      <c r="D45" s="22"/>
      <c r="E45" s="22"/>
      <c r="F45" s="23"/>
      <c r="G45" s="22"/>
      <c r="H45" s="35"/>
      <c r="I45" s="35"/>
      <c r="J45" s="35"/>
      <c r="K45" s="235"/>
      <c r="L45" s="235"/>
      <c r="M45" s="35"/>
      <c r="N45" s="40"/>
      <c r="O45" s="28"/>
      <c r="Q45" s="4"/>
      <c r="R45" s="4"/>
      <c r="S45" s="4"/>
      <c r="T45" s="4"/>
      <c r="U45" s="4"/>
      <c r="V45" s="24"/>
      <c r="W45" s="24"/>
      <c r="X45" s="4"/>
      <c r="Y45" s="4"/>
      <c r="Z45" s="4"/>
      <c r="AA45" s="4"/>
      <c r="AB45" s="4"/>
      <c r="AC45" s="4"/>
      <c r="AD45" s="4"/>
      <c r="AE45" s="4"/>
      <c r="AF45" s="4"/>
    </row>
    <row r="46" spans="2:32" ht="25.5" customHeight="1" x14ac:dyDescent="0.25">
      <c r="B46" s="18"/>
      <c r="C46" s="39"/>
      <c r="D46" s="22"/>
      <c r="E46" s="22"/>
      <c r="F46" s="23"/>
      <c r="G46" s="22"/>
      <c r="H46" s="35"/>
      <c r="I46" s="35"/>
      <c r="J46" s="35"/>
      <c r="K46" s="235"/>
      <c r="L46" s="235"/>
      <c r="M46" s="35"/>
      <c r="N46" s="40"/>
      <c r="O46" s="28"/>
      <c r="Q46" s="4"/>
      <c r="R46" s="4"/>
      <c r="S46" s="4"/>
      <c r="T46" s="4"/>
      <c r="U46" s="4"/>
      <c r="V46" s="24"/>
      <c r="W46" s="24"/>
      <c r="X46" s="4"/>
      <c r="Y46" s="4"/>
      <c r="Z46" s="4"/>
      <c r="AA46" s="4"/>
      <c r="AB46" s="4"/>
      <c r="AC46" s="4"/>
      <c r="AD46" s="4"/>
      <c r="AE46" s="4"/>
      <c r="AF46" s="4"/>
    </row>
    <row r="47" spans="2:32" ht="25.5" customHeight="1" x14ac:dyDescent="0.25">
      <c r="B47" s="18"/>
      <c r="C47" s="39"/>
      <c r="D47" s="22"/>
      <c r="E47" s="22"/>
      <c r="F47" s="23"/>
      <c r="G47" s="22"/>
      <c r="H47" s="35"/>
      <c r="I47" s="35"/>
      <c r="J47" s="35"/>
      <c r="K47" s="235"/>
      <c r="L47" s="235"/>
      <c r="M47" s="35"/>
      <c r="N47" s="40"/>
      <c r="O47" s="28"/>
      <c r="Q47" s="4"/>
      <c r="R47" s="4"/>
      <c r="S47" s="4"/>
      <c r="T47" s="4"/>
      <c r="U47" s="4"/>
      <c r="V47" s="24"/>
      <c r="W47" s="24"/>
      <c r="X47" s="4"/>
      <c r="Y47" s="4"/>
      <c r="Z47" s="4"/>
      <c r="AA47" s="4"/>
      <c r="AB47" s="4"/>
      <c r="AC47" s="4"/>
      <c r="AD47" s="4"/>
      <c r="AE47" s="4"/>
      <c r="AF47" s="4"/>
    </row>
    <row r="48" spans="2:32" ht="25.5" customHeight="1" x14ac:dyDescent="0.25">
      <c r="B48" s="18"/>
      <c r="C48" s="39"/>
      <c r="D48" s="22"/>
      <c r="E48" s="22"/>
      <c r="F48" s="23"/>
      <c r="G48" s="22"/>
      <c r="H48" s="35"/>
      <c r="I48" s="35"/>
      <c r="J48" s="35"/>
      <c r="K48" s="235"/>
      <c r="L48" s="235"/>
      <c r="M48" s="35"/>
      <c r="N48" s="40"/>
      <c r="O48" s="28"/>
      <c r="Q48" s="4"/>
      <c r="R48" s="4"/>
      <c r="S48" s="4"/>
      <c r="T48" s="4"/>
      <c r="U48" s="4"/>
      <c r="V48" s="24"/>
      <c r="W48" s="24"/>
      <c r="X48" s="4"/>
      <c r="Y48" s="4"/>
      <c r="Z48" s="4"/>
      <c r="AA48" s="4"/>
      <c r="AB48" s="4"/>
      <c r="AC48" s="4"/>
      <c r="AD48" s="4"/>
      <c r="AE48" s="4"/>
      <c r="AF48" s="4"/>
    </row>
    <row r="49" spans="2:32" ht="24" customHeight="1" thickBot="1" x14ac:dyDescent="0.3">
      <c r="B49" s="29"/>
      <c r="C49" s="192"/>
      <c r="D49" s="193"/>
      <c r="E49" s="193"/>
      <c r="F49" s="194"/>
      <c r="G49" s="193"/>
      <c r="H49" s="195"/>
      <c r="I49" s="195"/>
      <c r="J49" s="195"/>
      <c r="K49" s="236"/>
      <c r="L49" s="236"/>
      <c r="M49" s="195"/>
      <c r="N49" s="196"/>
      <c r="O49" s="197"/>
      <c r="Q49" s="4"/>
      <c r="R49" s="4"/>
      <c r="S49" s="4"/>
      <c r="T49" s="4"/>
      <c r="U49" s="4"/>
      <c r="V49" s="24"/>
      <c r="W49" s="24"/>
      <c r="X49" s="4"/>
      <c r="Y49" s="4"/>
      <c r="Z49" s="4"/>
      <c r="AA49" s="4"/>
      <c r="AB49" s="4"/>
      <c r="AC49" s="4"/>
      <c r="AD49" s="4"/>
      <c r="AE49" s="4"/>
      <c r="AF49" s="4"/>
    </row>
    <row r="50" spans="2:32" ht="45" customHeight="1" x14ac:dyDescent="0.25">
      <c r="B50" s="336" t="s">
        <v>114</v>
      </c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8"/>
      <c r="Q50" s="246" t="s">
        <v>139</v>
      </c>
      <c r="R50" s="247"/>
      <c r="S50" s="247"/>
      <c r="T50" s="247"/>
      <c r="U50" s="248"/>
      <c r="V50" s="24"/>
      <c r="W50" s="24"/>
      <c r="X50" s="4"/>
      <c r="Y50" s="4"/>
      <c r="Z50" s="4"/>
      <c r="AA50" s="4"/>
      <c r="AB50" s="4"/>
      <c r="AC50" s="4"/>
      <c r="AD50" s="4"/>
      <c r="AE50" s="4"/>
      <c r="AF50" s="4"/>
    </row>
    <row r="51" spans="2:32" ht="33" customHeight="1" x14ac:dyDescent="0.3">
      <c r="B51" s="348"/>
      <c r="C51" s="349"/>
      <c r="D51" s="41"/>
      <c r="E51" s="41"/>
      <c r="F51" s="306" t="s">
        <v>36</v>
      </c>
      <c r="G51" s="308" t="s">
        <v>37</v>
      </c>
      <c r="H51" s="352" t="s">
        <v>47</v>
      </c>
      <c r="I51" s="350"/>
      <c r="J51" s="351"/>
      <c r="K51" s="282" t="s">
        <v>156</v>
      </c>
      <c r="L51" s="283"/>
      <c r="M51" s="280" t="s">
        <v>46</v>
      </c>
      <c r="N51" s="280" t="s">
        <v>116</v>
      </c>
      <c r="O51" s="294" t="s">
        <v>16</v>
      </c>
      <c r="Q51" s="288" t="s">
        <v>140</v>
      </c>
      <c r="R51" s="289"/>
      <c r="S51" s="290"/>
      <c r="T51" s="286" t="s">
        <v>141</v>
      </c>
      <c r="U51" s="287"/>
      <c r="V51" s="24"/>
      <c r="W51" s="24"/>
      <c r="X51" s="4"/>
      <c r="Y51" s="4"/>
      <c r="Z51" s="4"/>
      <c r="AA51" s="4"/>
      <c r="AB51" s="4"/>
      <c r="AC51" s="4"/>
      <c r="AD51" s="4"/>
      <c r="AE51" s="4"/>
      <c r="AF51" s="4"/>
    </row>
    <row r="52" spans="2:32" ht="67.5" customHeight="1" x14ac:dyDescent="0.25">
      <c r="B52" s="42" t="s">
        <v>43</v>
      </c>
      <c r="C52" s="11" t="s">
        <v>39</v>
      </c>
      <c r="D52" s="43" t="s">
        <v>4</v>
      </c>
      <c r="E52" s="11" t="s">
        <v>15</v>
      </c>
      <c r="F52" s="350"/>
      <c r="G52" s="351"/>
      <c r="H52" s="44" t="s">
        <v>44</v>
      </c>
      <c r="I52" s="44" t="s">
        <v>7</v>
      </c>
      <c r="J52" s="44" t="s">
        <v>117</v>
      </c>
      <c r="K52" s="284"/>
      <c r="L52" s="285"/>
      <c r="M52" s="281"/>
      <c r="N52" s="281"/>
      <c r="O52" s="295"/>
      <c r="Q52" s="291"/>
      <c r="R52" s="292"/>
      <c r="S52" s="293"/>
      <c r="T52" s="223" t="s">
        <v>6</v>
      </c>
      <c r="U52" s="223" t="s">
        <v>154</v>
      </c>
      <c r="V52" s="24"/>
      <c r="W52" s="24"/>
      <c r="X52" s="4"/>
      <c r="Y52" s="4"/>
      <c r="Z52" s="4"/>
      <c r="AA52" s="4"/>
      <c r="AB52" s="4"/>
      <c r="AC52" s="4"/>
      <c r="AD52" s="4"/>
      <c r="AE52" s="4"/>
      <c r="AF52" s="4"/>
    </row>
    <row r="53" spans="2:32" ht="33" customHeight="1" x14ac:dyDescent="0.25">
      <c r="B53" s="32"/>
      <c r="C53" s="45"/>
      <c r="D53" s="46"/>
      <c r="E53" s="47"/>
      <c r="F53" s="48"/>
      <c r="G53" s="48"/>
      <c r="H53" s="49"/>
      <c r="I53" s="49"/>
      <c r="J53" s="49"/>
      <c r="K53" s="241"/>
      <c r="L53" s="241"/>
      <c r="M53" s="243"/>
      <c r="N53" s="50"/>
      <c r="O53" s="51"/>
      <c r="Q53" s="265" t="s">
        <v>148</v>
      </c>
      <c r="R53" s="266"/>
      <c r="S53" s="267"/>
      <c r="T53" s="271" t="str">
        <f>IF(AND(V14=0,S26&gt;14.9),"JA!","Nej")</f>
        <v>Nej</v>
      </c>
      <c r="U53" s="271" t="str">
        <f>IF(AND(V8=0,S26&gt;14.9),"JA!","Nej")</f>
        <v>Nej</v>
      </c>
      <c r="V53" s="24"/>
      <c r="W53" s="24"/>
      <c r="X53" s="4"/>
      <c r="Y53" s="4"/>
      <c r="Z53" s="4"/>
      <c r="AA53" s="4"/>
      <c r="AB53" s="4"/>
      <c r="AC53" s="4"/>
      <c r="AD53" s="4"/>
      <c r="AE53" s="4"/>
      <c r="AF53" s="4"/>
    </row>
    <row r="54" spans="2:32" ht="21" customHeight="1" x14ac:dyDescent="0.25">
      <c r="B54" s="18"/>
      <c r="C54" s="45"/>
      <c r="D54" s="46"/>
      <c r="E54" s="47"/>
      <c r="F54" s="48"/>
      <c r="G54" s="48"/>
      <c r="H54" s="49"/>
      <c r="I54" s="49"/>
      <c r="J54" s="49"/>
      <c r="K54" s="241"/>
      <c r="L54" s="241"/>
      <c r="M54" s="243"/>
      <c r="N54" s="50"/>
      <c r="O54" s="51"/>
      <c r="Q54" s="268"/>
      <c r="R54" s="269"/>
      <c r="S54" s="270"/>
      <c r="T54" s="272"/>
      <c r="U54" s="272"/>
      <c r="V54" s="353"/>
      <c r="W54" s="353"/>
      <c r="X54" s="4"/>
      <c r="Y54" s="4"/>
      <c r="Z54" s="4"/>
      <c r="AA54" s="4"/>
      <c r="AB54" s="4"/>
      <c r="AC54" s="4"/>
      <c r="AD54" s="4"/>
      <c r="AE54" s="4"/>
      <c r="AF54" s="4"/>
    </row>
    <row r="55" spans="2:32" ht="21" customHeight="1" x14ac:dyDescent="0.25">
      <c r="B55" s="18"/>
      <c r="C55" s="45"/>
      <c r="D55" s="46"/>
      <c r="E55" s="47"/>
      <c r="F55" s="48"/>
      <c r="G55" s="48"/>
      <c r="H55" s="49"/>
      <c r="I55" s="49"/>
      <c r="J55" s="49"/>
      <c r="K55" s="241"/>
      <c r="L55" s="241"/>
      <c r="M55" s="243"/>
      <c r="N55" s="50"/>
      <c r="O55" s="51"/>
      <c r="Q55" s="265" t="s">
        <v>142</v>
      </c>
      <c r="R55" s="266"/>
      <c r="S55" s="267"/>
      <c r="T55" s="271" t="str">
        <f>IF(AND(V14=0,S26&gt;14.9),"JA!","Nej")</f>
        <v>Nej</v>
      </c>
      <c r="U55" s="354" t="str">
        <f>IF(AND(V8=0,S26&gt;14.9),"JA!","Nej")</f>
        <v>Nej</v>
      </c>
      <c r="V55" s="353"/>
      <c r="W55" s="353"/>
      <c r="X55" s="4"/>
      <c r="Y55" s="4"/>
      <c r="Z55" s="4"/>
      <c r="AA55" s="4"/>
      <c r="AB55" s="4"/>
      <c r="AC55" s="4"/>
      <c r="AD55" s="4"/>
      <c r="AE55" s="4"/>
      <c r="AF55" s="4"/>
    </row>
    <row r="56" spans="2:32" ht="21" customHeight="1" x14ac:dyDescent="0.25">
      <c r="B56" s="18"/>
      <c r="C56" s="45"/>
      <c r="D56" s="46"/>
      <c r="E56" s="47"/>
      <c r="F56" s="48"/>
      <c r="G56" s="48"/>
      <c r="H56" s="49"/>
      <c r="I56" s="49"/>
      <c r="J56" s="49"/>
      <c r="K56" s="241"/>
      <c r="L56" s="241"/>
      <c r="M56" s="243"/>
      <c r="N56" s="50"/>
      <c r="O56" s="51"/>
      <c r="Q56" s="268"/>
      <c r="R56" s="269"/>
      <c r="S56" s="270"/>
      <c r="T56" s="272"/>
      <c r="U56" s="355"/>
      <c r="V56" s="202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2" ht="21" customHeight="1" x14ac:dyDescent="0.25">
      <c r="B57" s="18"/>
      <c r="C57" s="45"/>
      <c r="D57" s="46"/>
      <c r="E57" s="47"/>
      <c r="F57" s="48"/>
      <c r="G57" s="48"/>
      <c r="H57" s="49"/>
      <c r="I57" s="49"/>
      <c r="J57" s="49"/>
      <c r="K57" s="241"/>
      <c r="L57" s="241"/>
      <c r="M57" s="243"/>
      <c r="N57" s="50"/>
      <c r="O57" s="51"/>
      <c r="Q57" s="265" t="s">
        <v>143</v>
      </c>
      <c r="R57" s="266"/>
      <c r="S57" s="267"/>
      <c r="T57" s="271" t="str">
        <f>IF(V14=0,"JA!","Nej")</f>
        <v>Nej</v>
      </c>
      <c r="U57" s="354" t="str">
        <f>IF(V8=0,"JA!","Nej")</f>
        <v>Nej</v>
      </c>
      <c r="V57" s="202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2" ht="21" customHeight="1" x14ac:dyDescent="0.25">
      <c r="B58" s="18"/>
      <c r="C58" s="45"/>
      <c r="D58" s="46"/>
      <c r="E58" s="47"/>
      <c r="F58" s="48"/>
      <c r="G58" s="48"/>
      <c r="H58" s="49"/>
      <c r="I58" s="49"/>
      <c r="J58" s="49"/>
      <c r="K58" s="241"/>
      <c r="L58" s="241"/>
      <c r="M58" s="243"/>
      <c r="N58" s="50"/>
      <c r="O58" s="51"/>
      <c r="Q58" s="268"/>
      <c r="R58" s="269"/>
      <c r="S58" s="270"/>
      <c r="T58" s="272"/>
      <c r="U58" s="355"/>
      <c r="V58" s="202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2:32" ht="21" customHeight="1" x14ac:dyDescent="0.25">
      <c r="B59" s="18"/>
      <c r="C59" s="45"/>
      <c r="D59" s="46"/>
      <c r="E59" s="47"/>
      <c r="F59" s="48"/>
      <c r="G59" s="48"/>
      <c r="H59" s="49"/>
      <c r="I59" s="49"/>
      <c r="J59" s="49"/>
      <c r="K59" s="241"/>
      <c r="L59" s="241"/>
      <c r="M59" s="243"/>
      <c r="N59" s="50"/>
      <c r="O59" s="51"/>
      <c r="Q59" s="249" t="s">
        <v>144</v>
      </c>
      <c r="R59" s="250"/>
      <c r="S59" s="251"/>
      <c r="T59" s="271" t="str">
        <f>IF(AND(V14=0,S19&gt;59.9,S27&gt;29.9,S28&gt;14.9),"JA!","Nej")</f>
        <v>Nej</v>
      </c>
      <c r="U59" s="354" t="str">
        <f>IF(AND(V8=0,S27&gt;29.9,S28&gt;14.9),"JA!","Nej")</f>
        <v>Nej</v>
      </c>
      <c r="V59" s="202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:32" ht="21" customHeight="1" x14ac:dyDescent="0.25">
      <c r="B60" s="18"/>
      <c r="C60" s="45"/>
      <c r="D60" s="46"/>
      <c r="E60" s="47"/>
      <c r="F60" s="48"/>
      <c r="G60" s="48"/>
      <c r="H60" s="49"/>
      <c r="I60" s="49"/>
      <c r="J60" s="49"/>
      <c r="K60" s="241"/>
      <c r="L60" s="241"/>
      <c r="M60" s="243"/>
      <c r="N60" s="50"/>
      <c r="O60" s="51"/>
      <c r="Q60" s="252"/>
      <c r="R60" s="253"/>
      <c r="S60" s="254"/>
      <c r="T60" s="272"/>
      <c r="U60" s="355"/>
      <c r="V60" s="202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2:32" ht="21" customHeight="1" x14ac:dyDescent="0.25">
      <c r="B61" s="18"/>
      <c r="C61" s="45"/>
      <c r="D61" s="46"/>
      <c r="E61" s="47"/>
      <c r="F61" s="48"/>
      <c r="G61" s="48"/>
      <c r="H61" s="49"/>
      <c r="I61" s="49"/>
      <c r="J61" s="49"/>
      <c r="K61" s="241"/>
      <c r="L61" s="241"/>
      <c r="M61" s="243"/>
      <c r="N61" s="50"/>
      <c r="O61" s="51"/>
      <c r="Q61" s="249" t="s">
        <v>149</v>
      </c>
      <c r="R61" s="250"/>
      <c r="S61" s="251"/>
      <c r="T61" s="271" t="str">
        <f>IF(AND(V14=0,S28&gt;89.9),"JA!","Nej")</f>
        <v>Nej</v>
      </c>
      <c r="U61" s="356" t="str">
        <f>IF(AND(V8=0,S28&gt;89.9),"JA!","Nej")</f>
        <v>Nej</v>
      </c>
      <c r="V61" s="202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2:32" ht="21" customHeight="1" x14ac:dyDescent="0.25">
      <c r="B62" s="18"/>
      <c r="C62" s="45"/>
      <c r="D62" s="46"/>
      <c r="E62" s="47"/>
      <c r="F62" s="48"/>
      <c r="G62" s="48"/>
      <c r="H62" s="49"/>
      <c r="I62" s="49"/>
      <c r="J62" s="49"/>
      <c r="K62" s="241"/>
      <c r="L62" s="241"/>
      <c r="M62" s="243"/>
      <c r="N62" s="50"/>
      <c r="O62" s="51"/>
      <c r="Q62" s="252"/>
      <c r="R62" s="253"/>
      <c r="S62" s="254"/>
      <c r="T62" s="272"/>
      <c r="U62" s="357"/>
      <c r="V62" s="202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2:32" ht="21" customHeight="1" x14ac:dyDescent="0.25">
      <c r="B63" s="18"/>
      <c r="C63" s="45"/>
      <c r="D63" s="46"/>
      <c r="E63" s="47"/>
      <c r="F63" s="48"/>
      <c r="G63" s="48"/>
      <c r="H63" s="49"/>
      <c r="I63" s="49"/>
      <c r="J63" s="49"/>
      <c r="K63" s="241"/>
      <c r="L63" s="241"/>
      <c r="M63" s="243"/>
      <c r="N63" s="50"/>
      <c r="O63" s="51"/>
      <c r="Q63" s="265" t="s">
        <v>145</v>
      </c>
      <c r="R63" s="266"/>
      <c r="S63" s="267"/>
      <c r="T63" s="271" t="str">
        <f>IF(AND(V14=0,S19&gt;59.9,N20="x",SUM(SUMIFS(K8:K49,N8:N49,"X"))+SUM(SUMIFS(L8:L49,N8:N49,"x"))&gt;14.9),"JA!","Nej")</f>
        <v>Nej</v>
      </c>
      <c r="U63" s="354" t="str">
        <f>IF(AND(V8=0,N20="x",SUM(SUMIFS(K8:K49,N8:N49,"x"))+SUM(SUMIFS(L8:L49,N8:N49,"x"))&gt;14.9),"JA!","Nej")</f>
        <v>Nej</v>
      </c>
      <c r="V63" s="202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2:32" ht="21" customHeight="1" x14ac:dyDescent="0.25">
      <c r="B64" s="18"/>
      <c r="C64" s="45"/>
      <c r="D64" s="46"/>
      <c r="E64" s="47"/>
      <c r="F64" s="48"/>
      <c r="G64" s="48"/>
      <c r="H64" s="49"/>
      <c r="I64" s="49"/>
      <c r="J64" s="49"/>
      <c r="K64" s="241"/>
      <c r="L64" s="241"/>
      <c r="M64" s="243"/>
      <c r="N64" s="50"/>
      <c r="O64" s="51"/>
      <c r="Q64" s="268"/>
      <c r="R64" s="269"/>
      <c r="S64" s="270"/>
      <c r="T64" s="272"/>
      <c r="U64" s="355"/>
      <c r="V64" s="202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2:32" ht="21" customHeight="1" x14ac:dyDescent="0.25">
      <c r="B65" s="18"/>
      <c r="C65" s="45"/>
      <c r="D65" s="46"/>
      <c r="E65" s="47"/>
      <c r="F65" s="48"/>
      <c r="G65" s="48"/>
      <c r="H65" s="49"/>
      <c r="I65" s="49"/>
      <c r="J65" s="49"/>
      <c r="K65" s="241"/>
      <c r="L65" s="241"/>
      <c r="M65" s="243"/>
      <c r="N65" s="50"/>
      <c r="O65" s="51"/>
      <c r="Q65" s="4"/>
      <c r="R65" s="4"/>
      <c r="S65" s="4"/>
      <c r="T65" s="4"/>
      <c r="U65" s="4"/>
      <c r="V65" s="329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2:32" ht="21" customHeight="1" x14ac:dyDescent="0.25">
      <c r="B66" s="18"/>
      <c r="C66" s="45"/>
      <c r="D66" s="46"/>
      <c r="E66" s="47"/>
      <c r="F66" s="48"/>
      <c r="G66" s="48"/>
      <c r="H66" s="49"/>
      <c r="I66" s="49"/>
      <c r="J66" s="49"/>
      <c r="K66" s="241"/>
      <c r="L66" s="241"/>
      <c r="M66" s="243"/>
      <c r="N66" s="50"/>
      <c r="O66" s="51"/>
      <c r="Q66" s="358"/>
      <c r="R66" s="358"/>
      <c r="S66" s="358"/>
      <c r="T66" s="240"/>
      <c r="U66" s="240"/>
      <c r="V66" s="329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2:32" ht="21" customHeight="1" thickBot="1" x14ac:dyDescent="0.3">
      <c r="B67" s="53"/>
      <c r="C67" s="54"/>
      <c r="D67" s="55"/>
      <c r="E67" s="55"/>
      <c r="F67" s="56"/>
      <c r="G67" s="55"/>
      <c r="H67" s="57"/>
      <c r="I67" s="57"/>
      <c r="J67" s="57"/>
      <c r="K67" s="242"/>
      <c r="L67" s="242"/>
      <c r="M67" s="244"/>
      <c r="N67" s="57"/>
      <c r="O67" s="58"/>
      <c r="Q67" s="4"/>
      <c r="R67" s="4"/>
      <c r="S67" s="4"/>
      <c r="T67" s="4"/>
      <c r="U67" s="4"/>
      <c r="V67" s="202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2:32" ht="21" customHeight="1" x14ac:dyDescent="0.25">
      <c r="C68" s="4"/>
      <c r="D68" s="59"/>
      <c r="E68" s="59"/>
      <c r="F68" s="4"/>
      <c r="G68" s="4"/>
      <c r="H68" s="4"/>
      <c r="I68" s="4"/>
      <c r="J68" s="4"/>
      <c r="K68" s="237"/>
      <c r="L68" s="237"/>
      <c r="M68" s="4"/>
      <c r="N68" s="4"/>
      <c r="O68" s="4"/>
      <c r="Q68" s="4"/>
      <c r="R68" s="4"/>
      <c r="S68" s="4"/>
      <c r="T68" s="4"/>
      <c r="U68" s="4"/>
      <c r="V68" s="202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2:32" ht="21" customHeight="1" x14ac:dyDescent="0.25">
      <c r="C69" s="4"/>
      <c r="D69" s="4"/>
      <c r="E69" s="4"/>
      <c r="F69" s="4"/>
      <c r="G69" s="4"/>
      <c r="H69" s="4"/>
      <c r="I69" s="4"/>
      <c r="J69" s="4"/>
      <c r="K69" s="237"/>
      <c r="L69" s="237"/>
      <c r="M69" s="4"/>
      <c r="N69" s="4"/>
      <c r="O69" s="4"/>
      <c r="Q69" s="4"/>
      <c r="R69" s="4"/>
      <c r="S69" s="4"/>
      <c r="T69" s="4"/>
      <c r="U69" s="4"/>
      <c r="V69" s="202"/>
      <c r="W69" s="24"/>
      <c r="X69" s="4"/>
      <c r="Y69" s="4"/>
      <c r="Z69" s="4"/>
      <c r="AA69" s="4"/>
      <c r="AB69" s="4"/>
      <c r="AC69" s="4"/>
      <c r="AD69" s="4"/>
      <c r="AE69" s="4"/>
      <c r="AF69" s="4"/>
    </row>
    <row r="70" spans="2:32" ht="21" customHeight="1" x14ac:dyDescent="0.25">
      <c r="C70" s="4"/>
      <c r="D70" s="4"/>
      <c r="E70" s="4"/>
      <c r="F70" s="4"/>
      <c r="G70" s="4"/>
      <c r="H70" s="4"/>
      <c r="I70" s="4"/>
      <c r="J70" s="4"/>
      <c r="K70" s="237"/>
      <c r="L70" s="237"/>
      <c r="M70" s="4"/>
      <c r="N70" s="4"/>
      <c r="O70" s="4"/>
      <c r="Q70" s="4"/>
      <c r="R70" s="4"/>
      <c r="S70" s="4"/>
      <c r="T70" s="4"/>
      <c r="U70" s="4"/>
      <c r="V70" s="202"/>
      <c r="W70" s="24"/>
      <c r="X70" s="4"/>
      <c r="Y70" s="4"/>
      <c r="Z70" s="4"/>
      <c r="AA70" s="4"/>
      <c r="AB70" s="4"/>
      <c r="AC70" s="4"/>
      <c r="AD70" s="4"/>
      <c r="AE70" s="4"/>
      <c r="AF70" s="4"/>
    </row>
    <row r="71" spans="2:32" ht="21" customHeight="1" x14ac:dyDescent="0.25">
      <c r="C71" s="4"/>
      <c r="D71" s="4"/>
      <c r="E71" s="4"/>
      <c r="F71" s="4"/>
      <c r="G71" s="4"/>
      <c r="H71" s="4"/>
      <c r="I71" s="4"/>
      <c r="J71" s="4"/>
      <c r="K71" s="237"/>
      <c r="L71" s="237"/>
      <c r="M71" s="4"/>
      <c r="N71" s="4"/>
      <c r="O71" s="4"/>
      <c r="P71" s="60" t="s">
        <v>20</v>
      </c>
      <c r="Q71" s="4"/>
      <c r="R71" s="4"/>
      <c r="S71" s="4"/>
      <c r="T71" s="4"/>
      <c r="U71" s="4"/>
      <c r="V71" s="202"/>
      <c r="W71" s="24"/>
      <c r="X71" s="4"/>
      <c r="Y71" s="4"/>
      <c r="Z71" s="4"/>
      <c r="AA71" s="4"/>
      <c r="AB71" s="4"/>
      <c r="AC71" s="4"/>
      <c r="AD71" s="4"/>
      <c r="AE71" s="4"/>
      <c r="AF71" s="4"/>
    </row>
    <row r="72" spans="2:32" ht="17.25" customHeight="1" x14ac:dyDescent="0.25">
      <c r="C72" s="4"/>
      <c r="D72" s="4"/>
      <c r="E72" s="4"/>
      <c r="F72" s="4"/>
      <c r="G72" s="4"/>
      <c r="H72" s="4"/>
      <c r="I72" s="4"/>
      <c r="J72" s="4"/>
      <c r="K72" s="237"/>
      <c r="L72" s="237"/>
      <c r="M72" s="4"/>
      <c r="N72" s="4"/>
      <c r="O72" s="4"/>
      <c r="P72" s="60" t="s">
        <v>21</v>
      </c>
      <c r="Q72" s="4"/>
      <c r="R72" s="4"/>
      <c r="S72" s="4"/>
      <c r="T72" s="4"/>
      <c r="U72" s="4"/>
      <c r="V72" s="202"/>
      <c r="W72" s="24"/>
      <c r="X72" s="4"/>
      <c r="Y72" s="4"/>
      <c r="Z72" s="4"/>
      <c r="AA72" s="4"/>
      <c r="AB72" s="4"/>
      <c r="AC72" s="4"/>
      <c r="AD72" s="4"/>
      <c r="AE72" s="4"/>
      <c r="AF72" s="4"/>
    </row>
    <row r="73" spans="2:32" ht="17.25" customHeight="1" x14ac:dyDescent="0.25">
      <c r="C73" s="4"/>
      <c r="D73" s="4"/>
      <c r="E73" s="4"/>
      <c r="F73" s="4"/>
      <c r="G73" s="4"/>
      <c r="H73" s="4"/>
      <c r="I73" s="4"/>
      <c r="J73" s="4"/>
      <c r="K73" s="237"/>
      <c r="L73" s="237"/>
      <c r="M73" s="4"/>
      <c r="N73" s="4"/>
      <c r="O73" s="4"/>
      <c r="P73" s="60" t="s">
        <v>17</v>
      </c>
      <c r="Q73" s="4"/>
      <c r="R73" s="4"/>
      <c r="S73" s="4"/>
      <c r="T73" s="4"/>
      <c r="U73" s="4"/>
      <c r="V73" s="202"/>
      <c r="W73" s="24"/>
      <c r="X73" s="4"/>
      <c r="Y73" s="4"/>
      <c r="Z73" s="4"/>
      <c r="AA73" s="4"/>
      <c r="AB73" s="4"/>
      <c r="AC73" s="4"/>
      <c r="AD73" s="4"/>
      <c r="AE73" s="4"/>
      <c r="AF73" s="4"/>
    </row>
    <row r="74" spans="2:32" ht="17.25" customHeight="1" x14ac:dyDescent="0.25">
      <c r="C74" s="4"/>
      <c r="D74" s="4"/>
      <c r="E74" s="4"/>
      <c r="F74" s="4"/>
      <c r="G74" s="4"/>
      <c r="H74" s="4"/>
      <c r="I74" s="4"/>
      <c r="J74" s="4"/>
      <c r="K74" s="237"/>
      <c r="L74" s="237"/>
      <c r="M74" s="4"/>
      <c r="N74" s="4"/>
      <c r="O74" s="4"/>
      <c r="P74" s="60" t="s">
        <v>18</v>
      </c>
      <c r="Q74" s="4"/>
      <c r="R74" s="4"/>
      <c r="S74" s="4"/>
      <c r="T74" s="4"/>
      <c r="U74" s="4"/>
      <c r="V74" s="202"/>
      <c r="W74" s="24"/>
      <c r="X74" s="4"/>
      <c r="Y74" s="4"/>
      <c r="Z74" s="4"/>
      <c r="AA74" s="4"/>
      <c r="AB74" s="4"/>
      <c r="AC74" s="4"/>
      <c r="AD74" s="4"/>
      <c r="AE74" s="4"/>
      <c r="AF74" s="4"/>
    </row>
    <row r="75" spans="2:32" ht="17.25" customHeight="1" x14ac:dyDescent="0.25">
      <c r="C75" s="4"/>
      <c r="D75" s="4"/>
      <c r="E75" s="4"/>
      <c r="F75" s="4"/>
      <c r="G75" s="4"/>
      <c r="H75" s="4"/>
      <c r="I75" s="4"/>
      <c r="J75" s="4"/>
      <c r="K75" s="237"/>
      <c r="L75" s="237"/>
      <c r="M75" s="4"/>
      <c r="N75" s="4"/>
      <c r="O75" s="4"/>
      <c r="P75" s="60" t="s">
        <v>19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2:32" ht="17.25" customHeight="1" x14ac:dyDescent="0.25">
      <c r="C76" s="4"/>
      <c r="D76" s="4"/>
      <c r="E76" s="4"/>
      <c r="F76" s="4"/>
      <c r="G76" s="4"/>
      <c r="H76" s="4"/>
      <c r="I76" s="4"/>
      <c r="J76" s="4"/>
      <c r="K76" s="237"/>
      <c r="L76" s="237"/>
      <c r="M76" s="4"/>
      <c r="N76" s="4"/>
      <c r="O76" s="4"/>
      <c r="P76" s="60" t="s">
        <v>22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2:32" ht="17.25" customHeight="1" x14ac:dyDescent="0.25">
      <c r="C77" s="4"/>
      <c r="D77" s="4"/>
      <c r="E77" s="4"/>
      <c r="F77" s="4"/>
      <c r="G77" s="4"/>
      <c r="H77" s="4"/>
      <c r="I77" s="4"/>
      <c r="J77" s="4"/>
      <c r="K77" s="237"/>
      <c r="L77" s="237"/>
      <c r="M77" s="4"/>
      <c r="N77" s="4"/>
      <c r="O77" s="4"/>
      <c r="P77" s="60" t="s">
        <v>42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2:32" ht="17.25" customHeight="1" x14ac:dyDescent="0.25">
      <c r="C78" s="4"/>
      <c r="D78" s="4"/>
      <c r="E78" s="4"/>
      <c r="F78" s="4"/>
      <c r="G78" s="4"/>
      <c r="H78" s="4"/>
      <c r="I78" s="4"/>
      <c r="J78" s="4"/>
      <c r="K78" s="237"/>
      <c r="L78" s="237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2:32" ht="17.25" customHeight="1" x14ac:dyDescent="0.25">
      <c r="C79" s="4"/>
      <c r="D79" s="4"/>
      <c r="E79" s="4"/>
      <c r="F79" s="4"/>
      <c r="G79" s="4"/>
      <c r="H79" s="4"/>
      <c r="I79" s="4"/>
      <c r="J79" s="4"/>
      <c r="K79" s="237"/>
      <c r="L79" s="237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2:32" ht="17.25" customHeight="1" x14ac:dyDescent="0.25">
      <c r="C80" s="4"/>
      <c r="D80" s="4"/>
      <c r="E80" s="4"/>
      <c r="F80" s="4"/>
      <c r="G80" s="4"/>
      <c r="H80" s="4"/>
      <c r="I80" s="4"/>
      <c r="J80" s="4"/>
      <c r="K80" s="237"/>
      <c r="L80" s="237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3:32" ht="17.25" customHeight="1" x14ac:dyDescent="0.25">
      <c r="C81" s="4"/>
      <c r="D81" s="4"/>
      <c r="E81" s="4"/>
      <c r="F81" s="4"/>
      <c r="G81" s="4"/>
      <c r="H81" s="4"/>
      <c r="I81" s="4"/>
      <c r="J81" s="4"/>
      <c r="K81" s="237"/>
      <c r="L81" s="237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3:32" ht="21" customHeight="1" x14ac:dyDescent="0.25">
      <c r="C82" s="4"/>
      <c r="D82" s="4"/>
      <c r="E82" s="4"/>
      <c r="F82" s="4"/>
      <c r="G82" s="4"/>
      <c r="H82" s="4"/>
      <c r="I82" s="4"/>
      <c r="J82" s="4"/>
      <c r="K82" s="237"/>
      <c r="L82" s="237"/>
      <c r="M82" s="4"/>
      <c r="N82" s="4"/>
      <c r="O82" s="4"/>
      <c r="Q82" s="359"/>
      <c r="R82" s="359"/>
      <c r="S82" s="359"/>
      <c r="T82" s="360"/>
      <c r="U82" s="360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3:32" ht="21.75" customHeight="1" x14ac:dyDescent="0.25">
      <c r="C83" s="4"/>
      <c r="D83" s="4"/>
      <c r="E83" s="4"/>
      <c r="F83" s="4"/>
      <c r="G83" s="4"/>
      <c r="H83" s="4"/>
      <c r="I83" s="4"/>
      <c r="J83" s="4"/>
      <c r="K83" s="237"/>
      <c r="L83" s="237"/>
      <c r="M83" s="4"/>
      <c r="N83" s="4"/>
      <c r="O83" s="4"/>
      <c r="Q83" s="359"/>
      <c r="R83" s="359"/>
      <c r="S83" s="359"/>
      <c r="T83" s="360"/>
      <c r="U83" s="360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3:32" ht="17.25" customHeight="1" x14ac:dyDescent="0.25">
      <c r="C84" s="4"/>
      <c r="D84" s="4"/>
      <c r="E84" s="4"/>
      <c r="F84" s="4"/>
      <c r="G84" s="4"/>
      <c r="H84" s="4"/>
      <c r="I84" s="4"/>
      <c r="J84" s="4"/>
      <c r="K84" s="237"/>
      <c r="L84" s="237"/>
      <c r="M84" s="4"/>
      <c r="N84" s="4"/>
      <c r="O84" s="4"/>
      <c r="Q84" s="359"/>
      <c r="R84" s="359"/>
      <c r="S84" s="359"/>
      <c r="T84" s="360"/>
      <c r="U84" s="360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3:32" ht="17.25" customHeight="1" x14ac:dyDescent="0.25">
      <c r="C85" s="4"/>
      <c r="D85" s="4"/>
      <c r="E85" s="4"/>
      <c r="F85" s="4"/>
      <c r="G85" s="4"/>
      <c r="H85" s="4"/>
      <c r="I85" s="4"/>
      <c r="J85" s="4"/>
      <c r="K85" s="237"/>
      <c r="L85" s="237"/>
      <c r="M85" s="4"/>
      <c r="N85" s="4"/>
      <c r="O85" s="4"/>
      <c r="Q85" s="359"/>
      <c r="R85" s="359"/>
      <c r="S85" s="359"/>
      <c r="T85" s="360"/>
      <c r="U85" s="360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3:32" ht="17.25" customHeight="1" x14ac:dyDescent="0.25">
      <c r="C86" s="4"/>
      <c r="D86" s="4"/>
      <c r="E86" s="4"/>
      <c r="F86" s="4"/>
      <c r="G86" s="4"/>
      <c r="H86" s="4"/>
      <c r="I86" s="4"/>
      <c r="J86" s="4"/>
      <c r="K86" s="237"/>
      <c r="L86" s="237"/>
      <c r="M86" s="4"/>
      <c r="N86" s="4"/>
      <c r="O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3:32" ht="17.25" customHeight="1" x14ac:dyDescent="0.25">
      <c r="C87" s="4"/>
      <c r="D87" s="4"/>
      <c r="E87" s="4"/>
      <c r="F87" s="4"/>
      <c r="G87" s="4"/>
      <c r="H87" s="4"/>
      <c r="I87" s="4"/>
      <c r="J87" s="4"/>
      <c r="K87" s="237"/>
      <c r="L87" s="237"/>
      <c r="M87" s="4"/>
      <c r="N87" s="4"/>
      <c r="O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3:32" ht="17.25" customHeight="1" x14ac:dyDescent="0.25">
      <c r="C88" s="4"/>
      <c r="D88" s="4"/>
      <c r="E88" s="4"/>
      <c r="F88" s="4"/>
      <c r="G88" s="4"/>
      <c r="H88" s="4"/>
      <c r="I88" s="4"/>
      <c r="J88" s="4"/>
      <c r="K88" s="237"/>
      <c r="L88" s="237"/>
      <c r="M88" s="4"/>
      <c r="N88" s="4"/>
      <c r="O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3:32" ht="17.25" customHeight="1" x14ac:dyDescent="0.25">
      <c r="C89" s="4"/>
      <c r="D89" s="4"/>
      <c r="E89" s="4"/>
      <c r="F89" s="4"/>
      <c r="G89" s="4"/>
      <c r="H89" s="4"/>
      <c r="I89" s="4"/>
      <c r="J89" s="4"/>
      <c r="K89" s="237"/>
      <c r="L89" s="237"/>
      <c r="M89" s="4"/>
      <c r="N89" s="4"/>
      <c r="O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3:32" ht="17.25" customHeight="1" x14ac:dyDescent="0.25">
      <c r="C90" s="4"/>
      <c r="D90" s="4"/>
      <c r="E90" s="4"/>
      <c r="F90" s="4"/>
      <c r="G90" s="4"/>
      <c r="H90" s="4"/>
      <c r="I90" s="4"/>
      <c r="J90" s="4"/>
      <c r="K90" s="237"/>
      <c r="L90" s="237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3:32" ht="17.25" customHeight="1" x14ac:dyDescent="0.25">
      <c r="C91" s="4"/>
      <c r="D91" s="4"/>
      <c r="E91" s="4"/>
      <c r="F91" s="4"/>
      <c r="G91" s="4"/>
      <c r="H91" s="4"/>
      <c r="I91" s="4"/>
      <c r="J91" s="4"/>
      <c r="K91" s="237"/>
      <c r="L91" s="237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3:32" ht="17.25" customHeight="1" x14ac:dyDescent="0.25">
      <c r="C92" s="4"/>
      <c r="D92" s="4"/>
      <c r="E92" s="4"/>
      <c r="F92" s="4"/>
      <c r="G92" s="4"/>
      <c r="H92" s="4"/>
      <c r="I92" s="4"/>
      <c r="J92" s="4"/>
      <c r="K92" s="237"/>
      <c r="L92" s="237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3:32" ht="17.25" customHeight="1" x14ac:dyDescent="0.25">
      <c r="C93" s="4"/>
      <c r="D93" s="4"/>
      <c r="E93" s="4"/>
      <c r="F93" s="4"/>
      <c r="G93" s="4"/>
      <c r="H93" s="4"/>
      <c r="I93" s="4"/>
      <c r="J93" s="4"/>
      <c r="K93" s="237"/>
      <c r="L93" s="237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3:32" ht="17.25" customHeight="1" x14ac:dyDescent="0.25">
      <c r="C94" s="4"/>
      <c r="D94" s="4"/>
      <c r="E94" s="4"/>
      <c r="F94" s="4"/>
      <c r="G94" s="4"/>
      <c r="H94" s="4"/>
      <c r="I94" s="4"/>
      <c r="J94" s="4"/>
      <c r="K94" s="237"/>
      <c r="L94" s="237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3:32" ht="17.25" customHeight="1" x14ac:dyDescent="0.25">
      <c r="C95" s="4"/>
      <c r="D95" s="4"/>
      <c r="E95" s="4"/>
      <c r="F95" s="4"/>
      <c r="G95" s="4"/>
      <c r="H95" s="4"/>
      <c r="I95" s="4"/>
      <c r="J95" s="4"/>
      <c r="K95" s="237"/>
      <c r="L95" s="237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3:32" ht="17.25" customHeight="1" x14ac:dyDescent="0.25">
      <c r="C96" s="4"/>
      <c r="D96" s="4"/>
      <c r="E96" s="4"/>
      <c r="F96" s="4"/>
      <c r="G96" s="4"/>
      <c r="H96" s="4"/>
      <c r="I96" s="4"/>
      <c r="J96" s="4"/>
      <c r="K96" s="237"/>
      <c r="L96" s="237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3:32" ht="17.25" customHeight="1" x14ac:dyDescent="0.25">
      <c r="C97" s="4"/>
      <c r="D97" s="4"/>
      <c r="E97" s="4"/>
      <c r="F97" s="4"/>
      <c r="G97" s="4"/>
      <c r="H97" s="4"/>
      <c r="I97" s="4"/>
      <c r="J97" s="4"/>
      <c r="K97" s="237"/>
      <c r="L97" s="237"/>
      <c r="M97" s="4"/>
      <c r="N97" s="4"/>
      <c r="O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3:32" ht="17.25" customHeight="1" x14ac:dyDescent="0.25">
      <c r="C98" s="4"/>
      <c r="D98" s="4"/>
      <c r="E98" s="4"/>
      <c r="F98" s="4"/>
      <c r="G98" s="4"/>
      <c r="H98" s="4"/>
      <c r="I98" s="4"/>
      <c r="J98" s="4"/>
      <c r="K98" s="237"/>
      <c r="L98" s="237"/>
      <c r="M98" s="4"/>
      <c r="N98" s="4"/>
      <c r="O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3:32" ht="17.25" customHeight="1" x14ac:dyDescent="0.25">
      <c r="C99" s="4"/>
      <c r="D99" s="4"/>
      <c r="E99" s="4"/>
      <c r="F99" s="4"/>
      <c r="G99" s="4"/>
      <c r="H99" s="4"/>
      <c r="I99" s="4"/>
      <c r="J99" s="4"/>
      <c r="K99" s="237"/>
      <c r="L99" s="237"/>
      <c r="M99" s="4"/>
      <c r="N99" s="4"/>
      <c r="O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3:32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7"/>
      <c r="L100" s="237"/>
      <c r="M100" s="4"/>
      <c r="N100" s="4"/>
      <c r="O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3:32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7"/>
      <c r="L101" s="237"/>
      <c r="M101" s="4"/>
      <c r="N101" s="4"/>
      <c r="O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3:32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7"/>
      <c r="L102" s="237"/>
      <c r="M102" s="4"/>
      <c r="N102" s="4"/>
      <c r="O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3:32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7"/>
      <c r="L103" s="237"/>
      <c r="M103" s="4"/>
      <c r="N103" s="4"/>
      <c r="O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3:32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7"/>
      <c r="L104" s="237"/>
      <c r="M104" s="4"/>
      <c r="N104" s="4"/>
      <c r="O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3:32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7"/>
      <c r="L105" s="237"/>
      <c r="M105" s="4"/>
      <c r="N105" s="4"/>
      <c r="O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3:32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7"/>
      <c r="L106" s="237"/>
      <c r="M106" s="4"/>
      <c r="N106" s="4"/>
      <c r="O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3:32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7"/>
      <c r="L107" s="237"/>
      <c r="M107" s="4"/>
      <c r="N107" s="4"/>
      <c r="O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3:32" ht="17.25" customHeight="1" x14ac:dyDescent="0.25"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3:32" ht="17.25" customHeight="1" x14ac:dyDescent="0.25">
      <c r="AA109" s="4"/>
      <c r="AB109" s="4"/>
      <c r="AC109" s="4"/>
      <c r="AD109" s="4"/>
      <c r="AE109" s="4"/>
      <c r="AF109" s="4"/>
    </row>
    <row r="110" spans="3:32" ht="17.25" customHeight="1" x14ac:dyDescent="0.25">
      <c r="AA110" s="4"/>
      <c r="AB110" s="4"/>
      <c r="AC110" s="4"/>
      <c r="AD110" s="4"/>
      <c r="AE110" s="4"/>
      <c r="AF110" s="4"/>
    </row>
    <row r="111" spans="3:32" ht="17.25" customHeight="1" x14ac:dyDescent="0.25">
      <c r="AA111" s="4"/>
      <c r="AB111" s="4"/>
      <c r="AC111" s="4"/>
      <c r="AD111" s="4"/>
      <c r="AE111" s="4"/>
      <c r="AF111" s="4"/>
    </row>
    <row r="112" spans="3:32" ht="17.25" customHeight="1" x14ac:dyDescent="0.25">
      <c r="AA112" s="4"/>
      <c r="AB112" s="4"/>
      <c r="AC112" s="4"/>
      <c r="AD112" s="4"/>
      <c r="AE112" s="4"/>
      <c r="AF112" s="4"/>
    </row>
    <row r="113" spans="27:32" ht="17.25" customHeight="1" x14ac:dyDescent="0.25">
      <c r="AA113" s="4"/>
      <c r="AB113" s="4"/>
      <c r="AC113" s="4"/>
      <c r="AD113" s="4"/>
      <c r="AE113" s="4"/>
      <c r="AF113" s="4"/>
    </row>
    <row r="114" spans="27:32" ht="17.25" customHeight="1" x14ac:dyDescent="0.25">
      <c r="AA114" s="4"/>
      <c r="AB114" s="4"/>
      <c r="AC114" s="4"/>
      <c r="AD114" s="4"/>
      <c r="AE114" s="4"/>
      <c r="AF114" s="4"/>
    </row>
    <row r="115" spans="27:32" ht="17.25" customHeight="1" x14ac:dyDescent="0.25">
      <c r="AA115" s="4"/>
      <c r="AB115" s="4"/>
      <c r="AC115" s="4"/>
      <c r="AD115" s="4"/>
      <c r="AE115" s="4"/>
      <c r="AF115" s="4"/>
    </row>
    <row r="116" spans="27:32" ht="17.25" customHeight="1" x14ac:dyDescent="0.25">
      <c r="AA116" s="4"/>
      <c r="AB116" s="4"/>
      <c r="AC116" s="4"/>
      <c r="AD116" s="4"/>
      <c r="AE116" s="4"/>
      <c r="AF116" s="4"/>
    </row>
    <row r="117" spans="27:32" ht="17.25" customHeight="1" x14ac:dyDescent="0.25">
      <c r="AA117" s="4"/>
      <c r="AB117" s="4"/>
      <c r="AC117" s="4"/>
      <c r="AD117" s="4"/>
      <c r="AE117" s="4"/>
      <c r="AF117" s="4"/>
    </row>
    <row r="118" spans="27:32" ht="17.25" customHeight="1" x14ac:dyDescent="0.25">
      <c r="AA118" s="4"/>
      <c r="AB118" s="4"/>
      <c r="AC118" s="4"/>
      <c r="AD118" s="4"/>
      <c r="AE118" s="4"/>
      <c r="AF118" s="4"/>
    </row>
    <row r="119" spans="27:32" ht="17.25" customHeight="1" x14ac:dyDescent="0.25">
      <c r="AA119" s="4"/>
      <c r="AB119" s="4"/>
      <c r="AC119" s="4"/>
      <c r="AD119" s="4"/>
      <c r="AE119" s="4"/>
      <c r="AF119" s="4"/>
    </row>
    <row r="120" spans="27:32" ht="17.25" customHeight="1" x14ac:dyDescent="0.25">
      <c r="AA120" s="4"/>
      <c r="AB120" s="4"/>
      <c r="AC120" s="4"/>
      <c r="AD120" s="4"/>
      <c r="AE120" s="4"/>
      <c r="AF120" s="4"/>
    </row>
    <row r="121" spans="27:32" ht="17.25" customHeight="1" x14ac:dyDescent="0.25">
      <c r="AA121" s="4"/>
      <c r="AB121" s="4"/>
      <c r="AC121" s="4"/>
      <c r="AD121" s="4"/>
      <c r="AE121" s="4"/>
      <c r="AF121" s="4"/>
    </row>
    <row r="122" spans="27:32" ht="17.25" customHeight="1" x14ac:dyDescent="0.25">
      <c r="AA122" s="4"/>
      <c r="AB122" s="4"/>
      <c r="AC122" s="4"/>
      <c r="AD122" s="4"/>
      <c r="AE122" s="4"/>
      <c r="AF122" s="4"/>
    </row>
    <row r="123" spans="27:32" ht="17.25" customHeight="1" x14ac:dyDescent="0.25">
      <c r="AA123" s="4"/>
      <c r="AB123" s="4"/>
      <c r="AC123" s="4"/>
      <c r="AD123" s="4"/>
      <c r="AE123" s="4"/>
      <c r="AF123" s="4"/>
    </row>
    <row r="124" spans="27:32" ht="17.25" customHeight="1" x14ac:dyDescent="0.25">
      <c r="AA124" s="4"/>
      <c r="AB124" s="4"/>
      <c r="AC124" s="4"/>
      <c r="AD124" s="4"/>
      <c r="AE124" s="4"/>
      <c r="AF124" s="4"/>
    </row>
    <row r="125" spans="27:32" ht="17.25" customHeight="1" x14ac:dyDescent="0.25">
      <c r="AA125" s="4"/>
      <c r="AB125" s="4"/>
      <c r="AC125" s="4"/>
      <c r="AD125" s="4"/>
      <c r="AE125" s="4"/>
      <c r="AF125" s="4"/>
    </row>
    <row r="126" spans="27:32" ht="17.25" customHeight="1" x14ac:dyDescent="0.25">
      <c r="AA126" s="4"/>
      <c r="AB126" s="4"/>
      <c r="AC126" s="4"/>
      <c r="AD126" s="4"/>
      <c r="AE126" s="4"/>
      <c r="AF126" s="4"/>
    </row>
    <row r="127" spans="27:32" ht="17.25" customHeight="1" x14ac:dyDescent="0.25">
      <c r="AA127" s="4"/>
      <c r="AB127" s="4"/>
      <c r="AC127" s="4"/>
      <c r="AD127" s="4"/>
      <c r="AE127" s="4"/>
      <c r="AF127" s="4"/>
    </row>
    <row r="128" spans="27:32" ht="17.25" customHeight="1" x14ac:dyDescent="0.25">
      <c r="AA128" s="4"/>
      <c r="AB128" s="4"/>
      <c r="AC128" s="4"/>
      <c r="AD128" s="4"/>
      <c r="AE128" s="4"/>
      <c r="AF128" s="4"/>
    </row>
    <row r="129" spans="27:32" ht="17.25" customHeight="1" x14ac:dyDescent="0.25">
      <c r="AA129" s="4"/>
      <c r="AB129" s="4"/>
      <c r="AC129" s="4"/>
      <c r="AD129" s="4"/>
      <c r="AE129" s="4"/>
      <c r="AF129" s="4"/>
    </row>
    <row r="130" spans="27:32" ht="17.25" customHeight="1" x14ac:dyDescent="0.25">
      <c r="AA130" s="4"/>
      <c r="AB130" s="4"/>
      <c r="AC130" s="4"/>
      <c r="AD130" s="4"/>
      <c r="AE130" s="4"/>
      <c r="AF130" s="4"/>
    </row>
    <row r="131" spans="27:32" ht="17.25" customHeight="1" x14ac:dyDescent="0.25">
      <c r="AA131" s="4"/>
      <c r="AB131" s="4"/>
      <c r="AC131" s="4"/>
      <c r="AD131" s="4"/>
      <c r="AE131" s="4"/>
      <c r="AF131" s="4"/>
    </row>
    <row r="132" spans="27:32" ht="17.25" customHeight="1" x14ac:dyDescent="0.25">
      <c r="AA132" s="4"/>
      <c r="AB132" s="4"/>
      <c r="AC132" s="4"/>
      <c r="AD132" s="4"/>
      <c r="AE132" s="4"/>
      <c r="AF132" s="4"/>
    </row>
    <row r="133" spans="27:32" ht="17.25" customHeight="1" x14ac:dyDescent="0.25">
      <c r="AA133" s="4"/>
      <c r="AB133" s="4"/>
      <c r="AC133" s="4"/>
      <c r="AD133" s="4"/>
      <c r="AE133" s="4"/>
      <c r="AF133" s="4"/>
    </row>
    <row r="134" spans="27:32" ht="17.25" customHeight="1" x14ac:dyDescent="0.25">
      <c r="AA134" s="4"/>
      <c r="AB134" s="4"/>
      <c r="AC134" s="4"/>
      <c r="AD134" s="4"/>
      <c r="AE134" s="4"/>
      <c r="AF134" s="4"/>
    </row>
    <row r="135" spans="27:32" ht="17.25" customHeight="1" x14ac:dyDescent="0.25">
      <c r="AA135" s="4"/>
      <c r="AB135" s="4"/>
      <c r="AC135" s="4"/>
      <c r="AD135" s="4"/>
      <c r="AE135" s="4"/>
      <c r="AF135" s="4"/>
    </row>
    <row r="136" spans="27:32" ht="17.25" customHeight="1" x14ac:dyDescent="0.25">
      <c r="AA136" s="4"/>
      <c r="AB136" s="4"/>
      <c r="AC136" s="4"/>
      <c r="AD136" s="4"/>
      <c r="AE136" s="4"/>
      <c r="AF136" s="4"/>
    </row>
    <row r="137" spans="27:32" ht="17.25" customHeight="1" x14ac:dyDescent="0.25">
      <c r="AA137" s="4"/>
      <c r="AB137" s="4"/>
      <c r="AC137" s="4"/>
      <c r="AD137" s="4"/>
      <c r="AE137" s="4"/>
      <c r="AF137" s="4"/>
    </row>
    <row r="138" spans="27:32" ht="17.25" customHeight="1" x14ac:dyDescent="0.25">
      <c r="AA138" s="4"/>
      <c r="AB138" s="4"/>
      <c r="AC138" s="4"/>
      <c r="AD138" s="4"/>
      <c r="AE138" s="4"/>
      <c r="AF138" s="4"/>
    </row>
    <row r="139" spans="27:32" ht="17.25" customHeight="1" x14ac:dyDescent="0.25">
      <c r="AA139" s="4"/>
      <c r="AB139" s="4"/>
      <c r="AC139" s="4"/>
      <c r="AD139" s="4"/>
      <c r="AE139" s="4"/>
      <c r="AF139" s="4"/>
    </row>
    <row r="140" spans="27:32" ht="17.25" customHeight="1" x14ac:dyDescent="0.25">
      <c r="AA140" s="4"/>
      <c r="AB140" s="4"/>
      <c r="AC140" s="4"/>
      <c r="AD140" s="4"/>
      <c r="AE140" s="4"/>
      <c r="AF140" s="4"/>
    </row>
    <row r="141" spans="27:32" ht="17.25" customHeight="1" x14ac:dyDescent="0.25">
      <c r="AA141" s="4"/>
      <c r="AB141" s="4"/>
      <c r="AC141" s="4"/>
      <c r="AD141" s="4"/>
      <c r="AE141" s="4"/>
      <c r="AF141" s="4"/>
    </row>
    <row r="142" spans="27:32" ht="17.25" customHeight="1" x14ac:dyDescent="0.25">
      <c r="AA142" s="4"/>
      <c r="AB142" s="4"/>
      <c r="AC142" s="4"/>
      <c r="AD142" s="4"/>
      <c r="AE142" s="4"/>
      <c r="AF142" s="4"/>
    </row>
    <row r="143" spans="27:32" ht="17.25" customHeight="1" x14ac:dyDescent="0.25">
      <c r="AA143" s="4"/>
      <c r="AB143" s="4"/>
      <c r="AC143" s="4"/>
      <c r="AD143" s="4"/>
      <c r="AE143" s="4"/>
      <c r="AF143" s="4"/>
    </row>
    <row r="144" spans="27:32" ht="17.25" customHeight="1" x14ac:dyDescent="0.25">
      <c r="AA144" s="4"/>
      <c r="AB144" s="4"/>
      <c r="AC144" s="4"/>
      <c r="AD144" s="4"/>
      <c r="AE144" s="4"/>
      <c r="AF144" s="4"/>
    </row>
    <row r="145" spans="27:32" ht="17.25" customHeight="1" x14ac:dyDescent="0.25">
      <c r="AA145" s="4"/>
      <c r="AB145" s="4"/>
      <c r="AC145" s="4"/>
      <c r="AD145" s="4"/>
      <c r="AE145" s="4"/>
      <c r="AF145" s="4"/>
    </row>
    <row r="146" spans="27:32" ht="17.25" customHeight="1" x14ac:dyDescent="0.25">
      <c r="AA146" s="4"/>
      <c r="AB146" s="4"/>
      <c r="AC146" s="4"/>
      <c r="AD146" s="4"/>
      <c r="AE146" s="4"/>
      <c r="AF146" s="4"/>
    </row>
    <row r="147" spans="27:32" ht="17.25" customHeight="1" x14ac:dyDescent="0.25">
      <c r="AA147" s="4"/>
      <c r="AB147" s="4"/>
      <c r="AC147" s="4"/>
      <c r="AD147" s="4"/>
      <c r="AE147" s="4"/>
      <c r="AF147" s="4"/>
    </row>
    <row r="148" spans="27:32" ht="17.25" customHeight="1" x14ac:dyDescent="0.25">
      <c r="AA148" s="4"/>
      <c r="AB148" s="4"/>
      <c r="AC148" s="4"/>
      <c r="AD148" s="4"/>
      <c r="AE148" s="4"/>
      <c r="AF148" s="4"/>
    </row>
    <row r="149" spans="27:32" ht="17.25" customHeight="1" x14ac:dyDescent="0.25">
      <c r="AA149" s="4"/>
      <c r="AB149" s="4"/>
      <c r="AC149" s="4"/>
      <c r="AD149" s="4"/>
      <c r="AE149" s="4"/>
      <c r="AF149" s="4"/>
    </row>
    <row r="150" spans="27:32" ht="17.25" customHeight="1" x14ac:dyDescent="0.25">
      <c r="AA150" s="4"/>
      <c r="AB150" s="4"/>
      <c r="AC150" s="4"/>
      <c r="AD150" s="4"/>
      <c r="AE150" s="4"/>
      <c r="AF150" s="4"/>
    </row>
    <row r="151" spans="27:32" ht="17.25" customHeight="1" x14ac:dyDescent="0.25">
      <c r="AA151" s="4"/>
      <c r="AB151" s="4"/>
      <c r="AC151" s="4"/>
      <c r="AD151" s="4"/>
      <c r="AE151" s="4"/>
      <c r="AF151" s="4"/>
    </row>
    <row r="152" spans="27:32" ht="17.25" customHeight="1" x14ac:dyDescent="0.25">
      <c r="AA152" s="4"/>
      <c r="AB152" s="4"/>
      <c r="AC152" s="4"/>
      <c r="AD152" s="4"/>
      <c r="AE152" s="4"/>
      <c r="AF152" s="4"/>
    </row>
    <row r="153" spans="27:32" ht="17.25" customHeight="1" x14ac:dyDescent="0.25">
      <c r="AA153" s="4"/>
      <c r="AB153" s="4"/>
      <c r="AC153" s="4"/>
      <c r="AD153" s="4"/>
      <c r="AE153" s="4"/>
      <c r="AF153" s="4"/>
    </row>
    <row r="154" spans="27:32" ht="17.25" customHeight="1" x14ac:dyDescent="0.25">
      <c r="AA154" s="4"/>
      <c r="AB154" s="4"/>
      <c r="AC154" s="4"/>
      <c r="AD154" s="4"/>
      <c r="AE154" s="4"/>
      <c r="AF154" s="4"/>
    </row>
    <row r="155" spans="27:32" ht="17.25" customHeight="1" x14ac:dyDescent="0.25">
      <c r="AA155" s="4"/>
      <c r="AB155" s="4"/>
      <c r="AC155" s="4"/>
      <c r="AD155" s="4"/>
      <c r="AE155" s="4"/>
      <c r="AF155" s="4"/>
    </row>
    <row r="156" spans="27:32" ht="17.25" customHeight="1" x14ac:dyDescent="0.25">
      <c r="AA156" s="4"/>
      <c r="AB156" s="4"/>
      <c r="AC156" s="4"/>
      <c r="AD156" s="4"/>
      <c r="AE156" s="4"/>
      <c r="AF156" s="4"/>
    </row>
    <row r="157" spans="27:32" ht="17.25" customHeight="1" x14ac:dyDescent="0.25">
      <c r="AA157" s="4"/>
      <c r="AB157" s="4"/>
      <c r="AC157" s="4"/>
      <c r="AD157" s="4"/>
      <c r="AE157" s="4"/>
      <c r="AF157" s="4"/>
    </row>
    <row r="158" spans="27:32" ht="17.25" customHeight="1" x14ac:dyDescent="0.25">
      <c r="AA158" s="4"/>
      <c r="AB158" s="4"/>
      <c r="AC158" s="4"/>
      <c r="AD158" s="4"/>
      <c r="AE158" s="4"/>
      <c r="AF158" s="4"/>
    </row>
    <row r="159" spans="27:32" ht="17.25" customHeight="1" x14ac:dyDescent="0.25">
      <c r="AA159" s="4"/>
      <c r="AB159" s="4"/>
      <c r="AC159" s="4"/>
      <c r="AD159" s="4"/>
      <c r="AE159" s="4"/>
      <c r="AF159" s="4"/>
    </row>
    <row r="160" spans="27:32" ht="17.25" customHeight="1" x14ac:dyDescent="0.25">
      <c r="AA160" s="4"/>
      <c r="AB160" s="4"/>
      <c r="AC160" s="4"/>
      <c r="AD160" s="4"/>
      <c r="AE160" s="4"/>
      <c r="AF160" s="4"/>
    </row>
    <row r="161" spans="27:32" ht="17.25" customHeight="1" x14ac:dyDescent="0.25">
      <c r="AA161" s="4"/>
      <c r="AB161" s="4"/>
      <c r="AC161" s="4"/>
      <c r="AD161" s="4"/>
      <c r="AE161" s="4"/>
      <c r="AF161" s="4"/>
    </row>
    <row r="162" spans="27:32" ht="17.25" customHeight="1" x14ac:dyDescent="0.25">
      <c r="AA162" s="4"/>
      <c r="AB162" s="4"/>
      <c r="AC162" s="4"/>
      <c r="AD162" s="4"/>
      <c r="AE162" s="4"/>
      <c r="AF162" s="4"/>
    </row>
    <row r="163" spans="27:32" ht="17.25" customHeight="1" x14ac:dyDescent="0.25">
      <c r="AA163" s="4"/>
      <c r="AB163" s="4"/>
      <c r="AC163" s="4"/>
      <c r="AD163" s="4"/>
      <c r="AE163" s="4"/>
      <c r="AF163" s="4"/>
    </row>
    <row r="164" spans="27:32" ht="17.25" customHeight="1" x14ac:dyDescent="0.25">
      <c r="AA164" s="4"/>
      <c r="AB164" s="4"/>
      <c r="AC164" s="4"/>
      <c r="AD164" s="4"/>
      <c r="AE164" s="4"/>
      <c r="AF164" s="4"/>
    </row>
    <row r="165" spans="27:32" ht="17.25" customHeight="1" x14ac:dyDescent="0.25">
      <c r="AA165" s="4"/>
      <c r="AB165" s="4"/>
      <c r="AC165" s="4"/>
      <c r="AD165" s="4"/>
      <c r="AE165" s="4"/>
      <c r="AF165" s="4"/>
    </row>
    <row r="166" spans="27:32" ht="17.25" customHeight="1" x14ac:dyDescent="0.25">
      <c r="AA166" s="4"/>
      <c r="AB166" s="4"/>
      <c r="AC166" s="4"/>
      <c r="AD166" s="4"/>
      <c r="AE166" s="4"/>
      <c r="AF166" s="4"/>
    </row>
    <row r="167" spans="27:32" ht="17.25" customHeight="1" x14ac:dyDescent="0.25">
      <c r="AA167" s="4"/>
      <c r="AB167" s="4"/>
      <c r="AC167" s="4"/>
      <c r="AD167" s="4"/>
      <c r="AE167" s="4"/>
      <c r="AF167" s="4"/>
    </row>
    <row r="168" spans="27:32" ht="17.25" customHeight="1" x14ac:dyDescent="0.25">
      <c r="AA168" s="4"/>
      <c r="AB168" s="4"/>
      <c r="AC168" s="4"/>
      <c r="AD168" s="4"/>
      <c r="AE168" s="4"/>
      <c r="AF168" s="4"/>
    </row>
    <row r="169" spans="27:32" ht="17.25" customHeight="1" x14ac:dyDescent="0.25">
      <c r="AA169" s="4"/>
      <c r="AB169" s="4"/>
      <c r="AC169" s="4"/>
      <c r="AD169" s="4"/>
      <c r="AE169" s="4"/>
      <c r="AF169" s="4"/>
    </row>
    <row r="170" spans="27:32" ht="17.25" customHeight="1" x14ac:dyDescent="0.25">
      <c r="AA170" s="4"/>
      <c r="AB170" s="4"/>
      <c r="AC170" s="4"/>
      <c r="AD170" s="4"/>
      <c r="AE170" s="4"/>
      <c r="AF170" s="4"/>
    </row>
    <row r="171" spans="27:32" ht="17.25" customHeight="1" x14ac:dyDescent="0.25">
      <c r="AA171" s="4"/>
      <c r="AB171" s="4"/>
      <c r="AC171" s="4"/>
      <c r="AD171" s="4"/>
      <c r="AE171" s="4"/>
      <c r="AF171" s="4"/>
    </row>
    <row r="172" spans="27:32" ht="17.25" customHeight="1" x14ac:dyDescent="0.25">
      <c r="AA172" s="4"/>
      <c r="AB172" s="4"/>
      <c r="AC172" s="4"/>
      <c r="AD172" s="4"/>
      <c r="AE172" s="4"/>
      <c r="AF172" s="4"/>
    </row>
    <row r="173" spans="27:32" ht="17.25" customHeight="1" x14ac:dyDescent="0.25">
      <c r="AA173" s="4"/>
      <c r="AB173" s="4"/>
      <c r="AC173" s="4"/>
      <c r="AD173" s="4"/>
      <c r="AE173" s="4"/>
      <c r="AF173" s="4"/>
    </row>
    <row r="174" spans="27:32" ht="17.25" customHeight="1" x14ac:dyDescent="0.25">
      <c r="AA174" s="4"/>
      <c r="AB174" s="4"/>
      <c r="AC174" s="4"/>
      <c r="AD174" s="4"/>
      <c r="AE174" s="4"/>
      <c r="AF174" s="4"/>
    </row>
    <row r="175" spans="27:32" ht="17.25" customHeight="1" x14ac:dyDescent="0.25">
      <c r="AA175" s="4"/>
      <c r="AB175" s="4"/>
      <c r="AC175" s="4"/>
      <c r="AD175" s="4"/>
      <c r="AE175" s="4"/>
      <c r="AF175" s="4"/>
    </row>
    <row r="176" spans="27:32" ht="17.25" customHeight="1" x14ac:dyDescent="0.25">
      <c r="AA176" s="4"/>
      <c r="AB176" s="4"/>
      <c r="AC176" s="4"/>
      <c r="AD176" s="4"/>
      <c r="AE176" s="4"/>
      <c r="AF176" s="4"/>
    </row>
    <row r="177" spans="27:32" ht="17.25" customHeight="1" x14ac:dyDescent="0.25">
      <c r="AA177" s="4"/>
      <c r="AB177" s="4"/>
      <c r="AC177" s="4"/>
      <c r="AD177" s="4"/>
      <c r="AE177" s="4"/>
      <c r="AF177" s="4"/>
    </row>
    <row r="178" spans="27:32" ht="17.25" customHeight="1" x14ac:dyDescent="0.25">
      <c r="AA178" s="4"/>
      <c r="AB178" s="4"/>
      <c r="AC178" s="4"/>
      <c r="AD178" s="4"/>
      <c r="AE178" s="4"/>
      <c r="AF178" s="4"/>
    </row>
    <row r="179" spans="27:32" ht="17.25" customHeight="1" x14ac:dyDescent="0.25">
      <c r="AA179" s="4"/>
      <c r="AB179" s="4"/>
      <c r="AC179" s="4"/>
      <c r="AD179" s="4"/>
      <c r="AE179" s="4"/>
      <c r="AF179" s="4"/>
    </row>
    <row r="180" spans="27:32" ht="17.25" customHeight="1" x14ac:dyDescent="0.25">
      <c r="AA180" s="4"/>
      <c r="AB180" s="4"/>
      <c r="AC180" s="4"/>
      <c r="AD180" s="4"/>
      <c r="AE180" s="4"/>
      <c r="AF180" s="4"/>
    </row>
    <row r="181" spans="27:32" ht="17.25" customHeight="1" x14ac:dyDescent="0.25">
      <c r="AA181" s="4"/>
      <c r="AB181" s="4"/>
      <c r="AC181" s="4"/>
      <c r="AD181" s="4"/>
      <c r="AE181" s="4"/>
      <c r="AF181" s="4"/>
    </row>
    <row r="182" spans="27:32" ht="17.25" customHeight="1" x14ac:dyDescent="0.25">
      <c r="AA182" s="4"/>
      <c r="AB182" s="4"/>
      <c r="AC182" s="4"/>
      <c r="AD182" s="4"/>
      <c r="AE182" s="4"/>
      <c r="AF182" s="4"/>
    </row>
    <row r="183" spans="27:32" ht="17.25" customHeight="1" x14ac:dyDescent="0.25">
      <c r="AA183" s="4"/>
      <c r="AB183" s="4"/>
      <c r="AC183" s="4"/>
      <c r="AD183" s="4"/>
      <c r="AE183" s="4"/>
      <c r="AF183" s="4"/>
    </row>
    <row r="184" spans="27:32" ht="17.25" customHeight="1" x14ac:dyDescent="0.25">
      <c r="AA184" s="4"/>
      <c r="AB184" s="4"/>
      <c r="AC184" s="4"/>
      <c r="AD184" s="4"/>
      <c r="AE184" s="4"/>
      <c r="AF184" s="4"/>
    </row>
    <row r="185" spans="27:32" ht="17.25" customHeight="1" x14ac:dyDescent="0.25">
      <c r="AA185" s="4"/>
      <c r="AB185" s="4"/>
      <c r="AC185" s="4"/>
      <c r="AD185" s="4"/>
      <c r="AE185" s="4"/>
      <c r="AF185" s="4"/>
    </row>
    <row r="186" spans="27:32" ht="17.25" customHeight="1" x14ac:dyDescent="0.25">
      <c r="AA186" s="4"/>
      <c r="AB186" s="4"/>
      <c r="AC186" s="4"/>
      <c r="AD186" s="4"/>
      <c r="AE186" s="4"/>
      <c r="AF186" s="4"/>
    </row>
    <row r="187" spans="27:32" ht="17.25" customHeight="1" x14ac:dyDescent="0.25">
      <c r="AA187" s="4"/>
      <c r="AB187" s="4"/>
      <c r="AC187" s="4"/>
      <c r="AD187" s="4"/>
      <c r="AE187" s="4"/>
      <c r="AF187" s="4"/>
    </row>
    <row r="188" spans="27:32" ht="17.25" customHeight="1" x14ac:dyDescent="0.25">
      <c r="AA188" s="4"/>
      <c r="AB188" s="4"/>
      <c r="AC188" s="4"/>
      <c r="AD188" s="4"/>
      <c r="AE188" s="4"/>
      <c r="AF188" s="4"/>
    </row>
    <row r="189" spans="27:32" ht="17.25" customHeight="1" x14ac:dyDescent="0.25">
      <c r="AA189" s="4"/>
      <c r="AB189" s="4"/>
      <c r="AC189" s="4"/>
      <c r="AD189" s="4"/>
      <c r="AE189" s="4"/>
      <c r="AF189" s="4"/>
    </row>
    <row r="190" spans="27:32" ht="17.25" customHeight="1" x14ac:dyDescent="0.25">
      <c r="AA190" s="4"/>
      <c r="AB190" s="4"/>
      <c r="AC190" s="4"/>
      <c r="AD190" s="4"/>
      <c r="AE190" s="4"/>
      <c r="AF190" s="4"/>
    </row>
    <row r="191" spans="27:32" ht="17.25" customHeight="1" x14ac:dyDescent="0.25">
      <c r="AA191" s="4"/>
      <c r="AB191" s="4"/>
      <c r="AC191" s="4"/>
      <c r="AD191" s="4"/>
      <c r="AE191" s="4"/>
      <c r="AF191" s="4"/>
    </row>
    <row r="192" spans="27:32" ht="17.25" customHeight="1" x14ac:dyDescent="0.25">
      <c r="AA192" s="4"/>
      <c r="AB192" s="4"/>
      <c r="AC192" s="4"/>
      <c r="AD192" s="4"/>
      <c r="AE192" s="4"/>
      <c r="AF192" s="4"/>
    </row>
    <row r="193" spans="27:32" ht="17.25" customHeight="1" x14ac:dyDescent="0.25">
      <c r="AA193" s="4"/>
      <c r="AB193" s="4"/>
      <c r="AC193" s="4"/>
      <c r="AD193" s="4"/>
      <c r="AE193" s="4"/>
      <c r="AF193" s="4"/>
    </row>
    <row r="194" spans="27:32" ht="17.25" customHeight="1" x14ac:dyDescent="0.25">
      <c r="AA194" s="4"/>
      <c r="AB194" s="4"/>
      <c r="AC194" s="4"/>
      <c r="AD194" s="4"/>
      <c r="AE194" s="4"/>
      <c r="AF194" s="4"/>
    </row>
    <row r="195" spans="27:32" ht="17.25" customHeight="1" x14ac:dyDescent="0.25">
      <c r="AA195" s="4"/>
      <c r="AB195" s="4"/>
      <c r="AC195" s="4"/>
      <c r="AD195" s="4"/>
      <c r="AE195" s="4"/>
      <c r="AF195" s="4"/>
    </row>
    <row r="196" spans="27:32" ht="17.25" customHeight="1" x14ac:dyDescent="0.25">
      <c r="AA196" s="4"/>
      <c r="AB196" s="4"/>
      <c r="AC196" s="4"/>
      <c r="AD196" s="4"/>
      <c r="AE196" s="4"/>
      <c r="AF196" s="4"/>
    </row>
    <row r="197" spans="27:32" ht="17.25" customHeight="1" x14ac:dyDescent="0.25">
      <c r="AA197" s="4"/>
      <c r="AB197" s="4"/>
      <c r="AC197" s="4"/>
      <c r="AD197" s="4"/>
      <c r="AE197" s="4"/>
      <c r="AF197" s="4"/>
    </row>
    <row r="198" spans="27:32" ht="17.25" customHeight="1" x14ac:dyDescent="0.25">
      <c r="AA198" s="4"/>
      <c r="AB198" s="4"/>
      <c r="AC198" s="4"/>
      <c r="AD198" s="4"/>
      <c r="AE198" s="4"/>
      <c r="AF198" s="4"/>
    </row>
    <row r="199" spans="27:32" ht="17.25" customHeight="1" x14ac:dyDescent="0.25">
      <c r="AA199" s="4"/>
      <c r="AB199" s="4"/>
      <c r="AC199" s="4"/>
      <c r="AD199" s="4"/>
      <c r="AE199" s="4"/>
      <c r="AF199" s="4"/>
    </row>
    <row r="200" spans="27:32" ht="17.25" customHeight="1" x14ac:dyDescent="0.25">
      <c r="AA200" s="4"/>
      <c r="AB200" s="4"/>
      <c r="AC200" s="4"/>
      <c r="AD200" s="4"/>
      <c r="AE200" s="4"/>
      <c r="AF200" s="4"/>
    </row>
    <row r="201" spans="27:32" ht="17.25" customHeight="1" x14ac:dyDescent="0.25">
      <c r="AA201" s="4"/>
      <c r="AB201" s="4"/>
      <c r="AC201" s="4"/>
      <c r="AD201" s="4"/>
      <c r="AE201" s="4"/>
      <c r="AF201" s="4"/>
    </row>
    <row r="202" spans="27:32" ht="17.25" customHeight="1" x14ac:dyDescent="0.25">
      <c r="AA202" s="4"/>
      <c r="AB202" s="4"/>
      <c r="AC202" s="4"/>
      <c r="AD202" s="4"/>
      <c r="AE202" s="4"/>
      <c r="AF202" s="4"/>
    </row>
    <row r="203" spans="27:32" ht="17.25" customHeight="1" x14ac:dyDescent="0.25">
      <c r="AA203" s="4"/>
      <c r="AB203" s="4"/>
      <c r="AC203" s="4"/>
      <c r="AD203" s="4"/>
      <c r="AE203" s="4"/>
      <c r="AF203" s="4"/>
    </row>
    <row r="204" spans="27:32" ht="17.25" customHeight="1" x14ac:dyDescent="0.25">
      <c r="AA204" s="4"/>
      <c r="AB204" s="4"/>
      <c r="AC204" s="4"/>
      <c r="AD204" s="4"/>
      <c r="AE204" s="4"/>
      <c r="AF204" s="4"/>
    </row>
    <row r="205" spans="27:32" ht="17.25" customHeight="1" x14ac:dyDescent="0.25">
      <c r="AA205" s="4"/>
      <c r="AB205" s="4"/>
      <c r="AC205" s="4"/>
      <c r="AD205" s="4"/>
      <c r="AE205" s="4"/>
      <c r="AF205" s="4"/>
    </row>
    <row r="206" spans="27:32" ht="17.25" customHeight="1" x14ac:dyDescent="0.25">
      <c r="AA206" s="4"/>
      <c r="AB206" s="4"/>
      <c r="AC206" s="4"/>
      <c r="AD206" s="4"/>
      <c r="AE206" s="4"/>
      <c r="AF206" s="4"/>
    </row>
    <row r="207" spans="27:32" ht="17.25" customHeight="1" x14ac:dyDescent="0.25">
      <c r="AA207" s="4"/>
      <c r="AB207" s="4"/>
      <c r="AC207" s="4"/>
      <c r="AD207" s="4"/>
      <c r="AE207" s="4"/>
      <c r="AF207" s="4"/>
    </row>
    <row r="208" spans="27:32" ht="17.25" customHeight="1" x14ac:dyDescent="0.25">
      <c r="AA208" s="4"/>
      <c r="AB208" s="4"/>
      <c r="AC208" s="4"/>
      <c r="AD208" s="4"/>
      <c r="AE208" s="4"/>
      <c r="AF208" s="4"/>
    </row>
    <row r="209" spans="27:32" ht="17.25" customHeight="1" x14ac:dyDescent="0.25">
      <c r="AA209" s="4"/>
      <c r="AB209" s="4"/>
      <c r="AC209" s="4"/>
      <c r="AD209" s="4"/>
      <c r="AE209" s="4"/>
      <c r="AF209" s="4"/>
    </row>
    <row r="210" spans="27:32" ht="17.25" customHeight="1" x14ac:dyDescent="0.25">
      <c r="AA210" s="4"/>
      <c r="AB210" s="4"/>
      <c r="AC210" s="4"/>
      <c r="AD210" s="4"/>
      <c r="AE210" s="4"/>
      <c r="AF210" s="4"/>
    </row>
    <row r="211" spans="27:32" ht="17.25" customHeight="1" x14ac:dyDescent="0.25">
      <c r="AA211" s="4"/>
      <c r="AB211" s="4"/>
      <c r="AC211" s="4"/>
      <c r="AD211" s="4"/>
      <c r="AE211" s="4"/>
      <c r="AF211" s="4"/>
    </row>
    <row r="212" spans="27:32" ht="17.25" customHeight="1" x14ac:dyDescent="0.25">
      <c r="AA212" s="4"/>
      <c r="AB212" s="4"/>
      <c r="AC212" s="4"/>
      <c r="AD212" s="4"/>
      <c r="AE212" s="4"/>
      <c r="AF212" s="4"/>
    </row>
    <row r="213" spans="27:32" ht="17.25" customHeight="1" x14ac:dyDescent="0.25">
      <c r="AA213" s="4"/>
      <c r="AB213" s="4"/>
      <c r="AC213" s="4"/>
      <c r="AD213" s="4"/>
      <c r="AE213" s="4"/>
      <c r="AF213" s="4"/>
    </row>
    <row r="214" spans="27:32" ht="17.25" customHeight="1" x14ac:dyDescent="0.25">
      <c r="AA214" s="4"/>
      <c r="AB214" s="4"/>
      <c r="AC214" s="4"/>
      <c r="AD214" s="4"/>
      <c r="AE214" s="4"/>
      <c r="AF214" s="4"/>
    </row>
    <row r="215" spans="27:32" ht="17.25" customHeight="1" x14ac:dyDescent="0.25">
      <c r="AA215" s="4"/>
      <c r="AB215" s="4"/>
      <c r="AC215" s="4"/>
      <c r="AD215" s="4"/>
      <c r="AE215" s="4"/>
      <c r="AF215" s="4"/>
    </row>
    <row r="216" spans="27:32" ht="17.25" customHeight="1" x14ac:dyDescent="0.25">
      <c r="AA216" s="4"/>
      <c r="AB216" s="4"/>
      <c r="AC216" s="4"/>
      <c r="AD216" s="4"/>
      <c r="AE216" s="4"/>
      <c r="AF216" s="4"/>
    </row>
    <row r="217" spans="27:32" ht="17.25" customHeight="1" x14ac:dyDescent="0.25">
      <c r="AA217" s="4"/>
      <c r="AB217" s="4"/>
      <c r="AC217" s="4"/>
      <c r="AD217" s="4"/>
      <c r="AE217" s="4"/>
      <c r="AF217" s="4"/>
    </row>
    <row r="218" spans="27:32" ht="17.25" customHeight="1" x14ac:dyDescent="0.25">
      <c r="AA218" s="4"/>
      <c r="AB218" s="4"/>
      <c r="AC218" s="4"/>
      <c r="AD218" s="4"/>
      <c r="AE218" s="4"/>
      <c r="AF218" s="4"/>
    </row>
    <row r="219" spans="27:32" ht="17.25" customHeight="1" x14ac:dyDescent="0.25">
      <c r="AA219" s="4"/>
      <c r="AB219" s="4"/>
      <c r="AC219" s="4"/>
      <c r="AD219" s="4"/>
      <c r="AE219" s="4"/>
      <c r="AF219" s="4"/>
    </row>
  </sheetData>
  <sheetProtection sheet="1" objects="1" scenarios="1" formatCells="0"/>
  <mergeCells count="59">
    <mergeCell ref="Q66:S66"/>
    <mergeCell ref="Q84:S85"/>
    <mergeCell ref="T84:T85"/>
    <mergeCell ref="U84:U85"/>
    <mergeCell ref="Q82:S83"/>
    <mergeCell ref="T82:T83"/>
    <mergeCell ref="U82:U83"/>
    <mergeCell ref="V54:W55"/>
    <mergeCell ref="U59:U60"/>
    <mergeCell ref="U61:U62"/>
    <mergeCell ref="U63:U64"/>
    <mergeCell ref="V65:V66"/>
    <mergeCell ref="U53:U54"/>
    <mergeCell ref="U55:U56"/>
    <mergeCell ref="U57:U58"/>
    <mergeCell ref="B51:C51"/>
    <mergeCell ref="F51:F52"/>
    <mergeCell ref="G51:G52"/>
    <mergeCell ref="H51:J51"/>
    <mergeCell ref="M51:M52"/>
    <mergeCell ref="Z19:AA26"/>
    <mergeCell ref="Q29:T29"/>
    <mergeCell ref="U29:U30"/>
    <mergeCell ref="Q30:R30"/>
    <mergeCell ref="B50:O50"/>
    <mergeCell ref="X34:Z40"/>
    <mergeCell ref="B1:O1"/>
    <mergeCell ref="B2:O4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K5:K6"/>
    <mergeCell ref="L5:L6"/>
    <mergeCell ref="Q16:U16"/>
    <mergeCell ref="Q17:T17"/>
    <mergeCell ref="U17:U18"/>
    <mergeCell ref="N51:N52"/>
    <mergeCell ref="K51:L52"/>
    <mergeCell ref="T51:U51"/>
    <mergeCell ref="Q51:S52"/>
    <mergeCell ref="O51:O52"/>
    <mergeCell ref="Q53:S54"/>
    <mergeCell ref="Q55:S56"/>
    <mergeCell ref="Q57:S58"/>
    <mergeCell ref="Q63:S64"/>
    <mergeCell ref="T53:T54"/>
    <mergeCell ref="T59:T60"/>
    <mergeCell ref="T61:T62"/>
    <mergeCell ref="T63:T64"/>
    <mergeCell ref="T55:T56"/>
    <mergeCell ref="T57:T58"/>
  </mergeCells>
  <conditionalFormatting sqref="T39">
    <cfRule type="cellIs" dxfId="17" priority="11" operator="lessThan">
      <formula>15</formula>
    </cfRule>
  </conditionalFormatting>
  <conditionalFormatting sqref="T31">
    <cfRule type="cellIs" dxfId="16" priority="14" operator="lessThan">
      <formula>30</formula>
    </cfRule>
  </conditionalFormatting>
  <conditionalFormatting sqref="T32">
    <cfRule type="cellIs" dxfId="15" priority="13" operator="lessThan">
      <formula>15</formula>
    </cfRule>
  </conditionalFormatting>
  <conditionalFormatting sqref="T33">
    <cfRule type="cellIs" dxfId="14" priority="12" operator="lessThan">
      <formula>30</formula>
    </cfRule>
  </conditionalFormatting>
  <conditionalFormatting sqref="T35">
    <cfRule type="cellIs" dxfId="13" priority="10" operator="lessThan">
      <formula>15</formula>
    </cfRule>
  </conditionalFormatting>
  <conditionalFormatting sqref="V67:V69 V74 V56:V64 U5:U8 U24:U28 U37:U38">
    <cfRule type="cellIs" dxfId="12" priority="9" operator="greaterThan">
      <formula>0</formula>
    </cfRule>
  </conditionalFormatting>
  <conditionalFormatting sqref="U5:U8">
    <cfRule type="cellIs" dxfId="11" priority="8" operator="greaterThan">
      <formula>0</formula>
    </cfRule>
  </conditionalFormatting>
  <conditionalFormatting sqref="U11:U15">
    <cfRule type="cellIs" dxfId="10" priority="7" operator="greaterThan">
      <formula>0</formula>
    </cfRule>
  </conditionalFormatting>
  <conditionalFormatting sqref="U19:U23">
    <cfRule type="cellIs" dxfId="9" priority="6" operator="greaterThan">
      <formula>0</formula>
    </cfRule>
  </conditionalFormatting>
  <conditionalFormatting sqref="U31:U33 U39">
    <cfRule type="cellIs" dxfId="8" priority="5" operator="greaterThan">
      <formula>0</formula>
    </cfRule>
  </conditionalFormatting>
  <conditionalFormatting sqref="U40">
    <cfRule type="cellIs" dxfId="7" priority="4" operator="greaterThan">
      <formula>0</formula>
    </cfRule>
  </conditionalFormatting>
  <conditionalFormatting sqref="T53:U53 T63:U63 T55:U55 T57:U57 T59:U59 T66:U66 T61:U61">
    <cfRule type="containsText" dxfId="6" priority="3" operator="containsText" text="JA!">
      <formula>NOT(ISERROR(SEARCH("JA!",T53)))</formula>
    </cfRule>
  </conditionalFormatting>
  <conditionalFormatting sqref="U35:U36">
    <cfRule type="cellIs" dxfId="5" priority="2" operator="greaterThan">
      <formula>0</formula>
    </cfRule>
  </conditionalFormatting>
  <conditionalFormatting sqref="T84:U85 T82:U82">
    <cfRule type="containsText" dxfId="4" priority="1" operator="containsText" text="JA!">
      <formula>NOT(ISERROR(SEARCH("JA!",T82)))</formula>
    </cfRule>
  </conditionalFormatting>
  <dataValidations count="5">
    <dataValidation type="list" allowBlank="1" showInputMessage="1" showErrorMessage="1" sqref="E53:E67 E42:E49 E8:E40">
      <formula1>$P$71:$P$77</formula1>
    </dataValidation>
    <dataValidation type="list" allowBlank="1" showInputMessage="1" showErrorMessage="1" sqref="O16">
      <formula1>$F$15:$G$15</formula1>
    </dataValidation>
    <dataValidation type="list" allowBlank="1" showInputMessage="1" showErrorMessage="1" sqref="O24">
      <formula1>$F$22:$G$22</formula1>
    </dataValidation>
    <dataValidation type="list" allowBlank="1" showInputMessage="1" showErrorMessage="1" sqref="O53:O67 O8:O15 O42:O49 O17:O23 O25:O40">
      <formula1>F8:G8</formula1>
    </dataValidation>
    <dataValidation type="list" allowBlank="1" showInputMessage="1" showErrorMessage="1" sqref="G67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'JM-kraven'!$F$2:$F$5</xm:f>
          </x14:formula1>
          <xm:sqref>D8:D15 D25:D32 D17:D23 D34:D40</xm:sqref>
        </x14:dataValidation>
        <x14:dataValidation type="list" allowBlank="1" showInputMessage="1" showErrorMessage="1">
          <x14:formula1>
            <xm:f>'JM-kraven'!$A$2:$A$16</xm:f>
          </x14:formula1>
          <xm:sqref>F42:G49 G36 F34:F36 F8:G33 F37:G40</xm:sqref>
        </x14:dataValidation>
        <x14:dataValidation type="list" allowBlank="1" showInputMessage="1" showErrorMessage="1">
          <x14:formula1>
            <xm:f>'JM-kraven'!$A$1:$A$16</xm:f>
          </x14:formula1>
          <xm:sqref>F53:G66</xm:sqref>
        </x14:dataValidation>
        <x14:dataValidation type="list" allowBlank="1" showInputMessage="1" showErrorMessage="1">
          <x14:formula1>
            <xm:f>'JM-kraven'!$A$19:$A$22</xm:f>
          </x14:formula1>
          <xm:sqref>F67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2"/>
  <sheetViews>
    <sheetView zoomScaleNormal="100" workbookViewId="0">
      <selection activeCell="L7" sqref="L7"/>
    </sheetView>
  </sheetViews>
  <sheetFormatPr defaultColWidth="9.140625" defaultRowHeight="17.25" customHeight="1" x14ac:dyDescent="0.25"/>
  <cols>
    <col min="1" max="1" width="3.5703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5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2" t="s">
        <v>118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15" t="s">
        <v>113</v>
      </c>
      <c r="C3" s="316"/>
      <c r="D3" s="316"/>
      <c r="E3" s="316"/>
      <c r="F3" s="316"/>
      <c r="G3" s="316"/>
      <c r="H3" s="316"/>
      <c r="I3" s="316"/>
      <c r="J3" s="316"/>
      <c r="K3" s="316"/>
      <c r="L3" s="317"/>
      <c r="N3" s="373" t="s">
        <v>53</v>
      </c>
      <c r="O3" s="374"/>
      <c r="P3" s="374"/>
      <c r="Q3" s="374"/>
      <c r="R3" s="37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2"/>
      <c r="C4" s="383"/>
      <c r="D4" s="383"/>
      <c r="E4" s="383"/>
      <c r="F4" s="383"/>
      <c r="G4" s="383"/>
      <c r="H4" s="383"/>
      <c r="I4" s="383"/>
      <c r="J4" s="383"/>
      <c r="K4" s="383"/>
      <c r="L4" s="384"/>
      <c r="N4" s="380" t="s">
        <v>49</v>
      </c>
      <c r="O4" s="381"/>
      <c r="P4" s="381"/>
      <c r="Q4" s="381"/>
      <c r="R4" s="313" t="s">
        <v>48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87" t="s">
        <v>43</v>
      </c>
      <c r="C5" s="370"/>
      <c r="D5" s="370"/>
      <c r="E5" s="370"/>
      <c r="F5" s="370"/>
      <c r="G5" s="371"/>
      <c r="H5" s="386" t="s">
        <v>45</v>
      </c>
      <c r="I5" s="386"/>
      <c r="J5" s="386"/>
      <c r="K5" s="385" t="s">
        <v>46</v>
      </c>
      <c r="L5" s="388" t="s">
        <v>16</v>
      </c>
      <c r="N5" s="92" t="s">
        <v>38</v>
      </c>
      <c r="O5" s="93"/>
      <c r="P5" s="94" t="s">
        <v>1</v>
      </c>
      <c r="Q5" s="94" t="s">
        <v>14</v>
      </c>
      <c r="R5" s="313"/>
      <c r="S5" s="9"/>
      <c r="T5" s="9"/>
      <c r="U5" s="9"/>
      <c r="V5" s="2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87"/>
      <c r="C6" s="157" t="s">
        <v>0</v>
      </c>
      <c r="D6" s="157" t="s">
        <v>4</v>
      </c>
      <c r="E6" s="157" t="s">
        <v>15</v>
      </c>
      <c r="F6" s="158" t="s">
        <v>36</v>
      </c>
      <c r="G6" s="159" t="s">
        <v>37</v>
      </c>
      <c r="H6" s="160" t="s">
        <v>44</v>
      </c>
      <c r="I6" s="161" t="s">
        <v>7</v>
      </c>
      <c r="J6" s="161" t="s">
        <v>117</v>
      </c>
      <c r="K6" s="386"/>
      <c r="L6" s="389"/>
      <c r="N6" s="171" t="s">
        <v>9</v>
      </c>
      <c r="O6" s="172"/>
      <c r="P6" s="97">
        <f>SUMIFS(D7:D47,L7:L47,"Skogsbruksvetenskap")</f>
        <v>0</v>
      </c>
      <c r="Q6" s="97">
        <v>135</v>
      </c>
      <c r="R6" s="98">
        <f>IF((Q6-P6)&lt;0,0,SUM(Q6-P6))</f>
        <v>135</v>
      </c>
      <c r="S6" s="9"/>
      <c r="T6" s="207">
        <f>IF(R6&lt;=0,Q6,P6)</f>
        <v>0</v>
      </c>
      <c r="V6" s="2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62"/>
      <c r="C7" s="163"/>
      <c r="D7" s="47"/>
      <c r="E7" s="47"/>
      <c r="F7" s="23"/>
      <c r="G7" s="47"/>
      <c r="H7" s="47"/>
      <c r="I7" s="47"/>
      <c r="J7" s="47"/>
      <c r="K7" s="47"/>
      <c r="L7" s="165"/>
      <c r="M7" s="21"/>
      <c r="N7" s="99" t="s">
        <v>10</v>
      </c>
      <c r="O7" s="96"/>
      <c r="P7" s="100">
        <f>SUM(H7:H47)</f>
        <v>0</v>
      </c>
      <c r="Q7" s="100">
        <v>15</v>
      </c>
      <c r="R7" s="98">
        <f t="shared" ref="R7:R15" si="0">IF((Q7-P7)&lt;0,0,SUM(Q7-P7))</f>
        <v>15</v>
      </c>
      <c r="S7" s="21"/>
      <c r="T7" s="60"/>
      <c r="V7" s="2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62"/>
      <c r="C8" s="163"/>
      <c r="D8" s="47"/>
      <c r="E8" s="47"/>
      <c r="F8" s="164"/>
      <c r="G8" s="47"/>
      <c r="H8" s="47"/>
      <c r="I8" s="47"/>
      <c r="J8" s="47"/>
      <c r="K8" s="47"/>
      <c r="L8" s="165"/>
      <c r="N8" s="99" t="s">
        <v>7</v>
      </c>
      <c r="O8" s="96"/>
      <c r="P8" s="100">
        <f>SUM(I7:I47)</f>
        <v>0</v>
      </c>
      <c r="Q8" s="100">
        <v>15</v>
      </c>
      <c r="R8" s="98">
        <f t="shared" si="0"/>
        <v>15</v>
      </c>
      <c r="S8" s="21"/>
      <c r="T8" s="60"/>
      <c r="V8" s="2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62"/>
      <c r="C9" s="163"/>
      <c r="D9" s="47"/>
      <c r="E9" s="47"/>
      <c r="F9" s="164"/>
      <c r="G9" s="47"/>
      <c r="H9" s="47"/>
      <c r="I9" s="47"/>
      <c r="J9" s="47"/>
      <c r="K9" s="47"/>
      <c r="L9" s="165"/>
      <c r="N9" s="99" t="s">
        <v>8</v>
      </c>
      <c r="O9" s="101"/>
      <c r="P9" s="100">
        <f>SUM(J7:J47)</f>
        <v>0</v>
      </c>
      <c r="Q9" s="102">
        <v>15</v>
      </c>
      <c r="R9" s="98">
        <f t="shared" si="0"/>
        <v>15</v>
      </c>
      <c r="S9" s="21"/>
      <c r="T9" s="60"/>
      <c r="V9" s="2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62"/>
      <c r="C10" s="163"/>
      <c r="D10" s="47"/>
      <c r="E10" s="47"/>
      <c r="F10" s="164"/>
      <c r="G10" s="47"/>
      <c r="H10" s="47"/>
      <c r="I10" s="47"/>
      <c r="J10" s="47"/>
      <c r="K10" s="47"/>
      <c r="L10" s="165"/>
      <c r="N10" s="99" t="s">
        <v>147</v>
      </c>
      <c r="O10" s="101"/>
      <c r="P10" s="100">
        <f>SUMIFS(D7:D47,L7:L47,"Skogsbruksvetenskap",E7:E47,"G2F")</f>
        <v>0</v>
      </c>
      <c r="Q10" s="102">
        <v>15</v>
      </c>
      <c r="R10" s="98">
        <f t="shared" si="0"/>
        <v>15</v>
      </c>
      <c r="S10" s="21"/>
      <c r="T10" s="60"/>
      <c r="V10" s="2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62"/>
      <c r="C11" s="163"/>
      <c r="D11" s="47"/>
      <c r="E11" s="47"/>
      <c r="F11" s="164"/>
      <c r="G11" s="47"/>
      <c r="H11" s="47"/>
      <c r="I11" s="47"/>
      <c r="J11" s="47"/>
      <c r="K11" s="47"/>
      <c r="L11" s="165"/>
      <c r="N11" s="99" t="s">
        <v>40</v>
      </c>
      <c r="O11" s="101"/>
      <c r="P11" s="100">
        <f>SUMIFS(D7:D47,L7:L47,"Skogsbruksvetenskap",E7:E47,"A1N")+SUMIFS(D7:D47,L7:L47,"Skogsbruksvetenskap",E7:E47,"A1F")</f>
        <v>0</v>
      </c>
      <c r="Q11" s="102">
        <v>30</v>
      </c>
      <c r="R11" s="98">
        <f t="shared" si="0"/>
        <v>30</v>
      </c>
      <c r="S11" s="21"/>
      <c r="T11" s="60"/>
      <c r="V11" s="2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62"/>
      <c r="C12" s="163"/>
      <c r="D12" s="155"/>
      <c r="E12" s="155"/>
      <c r="F12" s="166"/>
      <c r="G12" s="155"/>
      <c r="H12" s="155"/>
      <c r="I12" s="155"/>
      <c r="J12" s="155"/>
      <c r="K12" s="155"/>
      <c r="L12" s="165"/>
      <c r="N12" s="173" t="s">
        <v>11</v>
      </c>
      <c r="O12" s="174"/>
      <c r="P12" s="97">
        <f>SUMIFS(D7:D47,L7:L47,"Biologi")</f>
        <v>0</v>
      </c>
      <c r="Q12" s="97">
        <v>30</v>
      </c>
      <c r="R12" s="98">
        <f t="shared" si="0"/>
        <v>30</v>
      </c>
      <c r="S12" s="21"/>
      <c r="T12" s="207">
        <f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62"/>
      <c r="C13" s="48"/>
      <c r="D13" s="47"/>
      <c r="E13" s="47"/>
      <c r="F13" s="164"/>
      <c r="G13" s="47"/>
      <c r="H13" s="47"/>
      <c r="I13" s="47"/>
      <c r="J13" s="47"/>
      <c r="K13" s="47"/>
      <c r="L13" s="165"/>
      <c r="N13" s="175" t="s">
        <v>12</v>
      </c>
      <c r="O13" s="96"/>
      <c r="P13" s="100">
        <f>SUM(K7:K47)</f>
        <v>0</v>
      </c>
      <c r="Q13" s="100">
        <v>15</v>
      </c>
      <c r="R13" s="98">
        <f t="shared" si="0"/>
        <v>15</v>
      </c>
      <c r="T13" s="60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62"/>
      <c r="C14" s="48"/>
      <c r="D14" s="47"/>
      <c r="E14" s="47"/>
      <c r="F14" s="164"/>
      <c r="G14" s="47"/>
      <c r="H14" s="47"/>
      <c r="I14" s="47"/>
      <c r="J14" s="47"/>
      <c r="K14" s="47"/>
      <c r="L14" s="165"/>
      <c r="N14" s="173" t="s">
        <v>13</v>
      </c>
      <c r="O14" s="96"/>
      <c r="P14" s="97">
        <f>SUMIFS(D7:D47,L7:L47,"Företagsekonomi")+SUMIFS(D7:D47,L7:L47,"Nationalekonomi")+SUMIFS(D7:D47,L7:L47,"Bioekonomimanagement")</f>
        <v>0</v>
      </c>
      <c r="Q14" s="97">
        <v>30</v>
      </c>
      <c r="R14" s="98">
        <f t="shared" si="0"/>
        <v>30</v>
      </c>
      <c r="T14" s="207">
        <f>IF(R14&lt;=0,Q14,P14)</f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62"/>
      <c r="C15" s="48"/>
      <c r="D15" s="47"/>
      <c r="E15" s="47"/>
      <c r="F15" s="164"/>
      <c r="G15" s="47"/>
      <c r="H15" s="47"/>
      <c r="I15" s="47"/>
      <c r="J15" s="47"/>
      <c r="K15" s="47"/>
      <c r="L15" s="165"/>
      <c r="N15" s="176" t="s">
        <v>2</v>
      </c>
      <c r="O15" s="177"/>
      <c r="P15" s="178">
        <f>SUMIFS(D7:D47,L7:L47,"Företagsekonomi")</f>
        <v>0</v>
      </c>
      <c r="Q15" s="178">
        <v>15</v>
      </c>
      <c r="R15" s="210">
        <f t="shared" si="0"/>
        <v>15</v>
      </c>
      <c r="T15" s="60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62"/>
      <c r="C16" s="48"/>
      <c r="D16" s="47"/>
      <c r="E16" s="47"/>
      <c r="F16" s="164"/>
      <c r="G16" s="47"/>
      <c r="H16" s="47"/>
      <c r="I16" s="47"/>
      <c r="J16" s="47"/>
      <c r="K16" s="47"/>
      <c r="L16" s="165"/>
      <c r="N16" s="376" t="s">
        <v>50</v>
      </c>
      <c r="O16" s="377"/>
      <c r="P16" s="377"/>
      <c r="Q16" s="377"/>
      <c r="R16" s="378" t="s">
        <v>48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62"/>
      <c r="C17" s="48"/>
      <c r="D17" s="47"/>
      <c r="E17" s="47"/>
      <c r="F17" s="164"/>
      <c r="G17" s="47"/>
      <c r="H17" s="47"/>
      <c r="I17" s="47"/>
      <c r="J17" s="47"/>
      <c r="K17" s="47"/>
      <c r="L17" s="165"/>
      <c r="N17" s="179" t="s">
        <v>38</v>
      </c>
      <c r="O17" s="106"/>
      <c r="P17" s="106" t="s">
        <v>1</v>
      </c>
      <c r="Q17" s="106" t="s">
        <v>14</v>
      </c>
      <c r="R17" s="379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62"/>
      <c r="C18" s="48"/>
      <c r="D18" s="47"/>
      <c r="E18" s="47"/>
      <c r="F18" s="164"/>
      <c r="G18" s="47"/>
      <c r="H18" s="47"/>
      <c r="I18" s="47"/>
      <c r="J18" s="47"/>
      <c r="K18" s="47"/>
      <c r="L18" s="165"/>
      <c r="N18" s="180" t="s">
        <v>51</v>
      </c>
      <c r="O18" s="181"/>
      <c r="P18" s="209">
        <f>SUM(D7:D47)-(T6+T12+T14)-SUMIFS(D7:D47,L7:L47,"Annat ämne")</f>
        <v>0</v>
      </c>
      <c r="Q18" s="182">
        <v>105</v>
      </c>
      <c r="R18" s="224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62"/>
      <c r="C19" s="48"/>
      <c r="D19" s="47"/>
      <c r="E19" s="47"/>
      <c r="F19" s="164"/>
      <c r="G19" s="47"/>
      <c r="H19" s="47"/>
      <c r="I19" s="47"/>
      <c r="J19" s="47"/>
      <c r="K19" s="47"/>
      <c r="L19" s="165"/>
      <c r="N19" s="183" t="s">
        <v>35</v>
      </c>
      <c r="O19" s="108"/>
      <c r="P19" s="109">
        <f>SUMIFS(D7:D47,E7:E47,"G2E")</f>
        <v>0</v>
      </c>
      <c r="Q19" s="109">
        <v>15</v>
      </c>
      <c r="R19" s="98">
        <f t="shared" ref="R19:R26" si="1">IF((Q19-P19)&lt;0,0,SUM(Q19-P19))</f>
        <v>15</v>
      </c>
      <c r="V19" s="154"/>
      <c r="W19" s="15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62"/>
      <c r="C20" s="48"/>
      <c r="D20" s="47"/>
      <c r="E20" s="47"/>
      <c r="F20" s="164"/>
      <c r="G20" s="47"/>
      <c r="H20" s="47"/>
      <c r="I20" s="47"/>
      <c r="J20" s="47"/>
      <c r="K20" s="47"/>
      <c r="L20" s="165"/>
      <c r="N20" s="183" t="s">
        <v>60</v>
      </c>
      <c r="O20" s="108"/>
      <c r="P20" s="109">
        <f>SUMIFS(D7:D47,E7:E47,"A1N")+SUMIFS(D7:D47,E7:E47,"A1F")+SUMIFS(D7:D47,E7:E47,"A2E")</f>
        <v>0</v>
      </c>
      <c r="Q20" s="109">
        <v>90</v>
      </c>
      <c r="R20" s="98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62"/>
      <c r="C21" s="48"/>
      <c r="D21" s="47"/>
      <c r="E21" s="47"/>
      <c r="F21" s="164"/>
      <c r="G21" s="47"/>
      <c r="H21" s="47"/>
      <c r="I21" s="47"/>
      <c r="J21" s="47"/>
      <c r="K21" s="47"/>
      <c r="L21" s="165"/>
      <c r="N21" s="180" t="s">
        <v>111</v>
      </c>
      <c r="O21" s="108"/>
      <c r="P21" s="109"/>
      <c r="Q21" s="109"/>
      <c r="R21" s="98"/>
      <c r="U21" s="361" t="s">
        <v>52</v>
      </c>
      <c r="V21" s="362"/>
      <c r="W21" s="363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62"/>
      <c r="C22" s="48"/>
      <c r="D22" s="47"/>
      <c r="E22" s="47"/>
      <c r="F22" s="164"/>
      <c r="G22" s="47"/>
      <c r="H22" s="47"/>
      <c r="I22" s="47"/>
      <c r="J22" s="47"/>
      <c r="K22" s="47"/>
      <c r="L22" s="165"/>
      <c r="N22" s="184" t="s">
        <v>41</v>
      </c>
      <c r="O22" s="108"/>
      <c r="P22" s="111">
        <f>SUMIFS(D7:D47,L7:L47,"Biologi",E7:E47,"A1N")+SUMIFS(D7:D47,L7:L47,"Biologi",E7:E47,"A1F")+SUMIFS(D7:D47,L7:L47,"Biologi",E7:E47,"A2E")</f>
        <v>0</v>
      </c>
      <c r="Q22" s="111">
        <v>60</v>
      </c>
      <c r="R22" s="98">
        <f t="shared" si="1"/>
        <v>60</v>
      </c>
      <c r="U22" s="364"/>
      <c r="V22" s="365"/>
      <c r="W22" s="366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62"/>
      <c r="C23" s="48"/>
      <c r="D23" s="47"/>
      <c r="E23" s="47"/>
      <c r="F23" s="164"/>
      <c r="G23" s="47"/>
      <c r="H23" s="47"/>
      <c r="I23" s="47"/>
      <c r="J23" s="47"/>
      <c r="K23" s="47"/>
      <c r="L23" s="165"/>
      <c r="N23" s="184" t="s">
        <v>5</v>
      </c>
      <c r="O23" s="108"/>
      <c r="P23" s="111">
        <f>SUMIFS(D7:D47,L7:L47,"Skogsbruksvetenskap",E7:E47,"A1N")+SUMIFS(D7:D47,L7:L47,"Skogsbruksvetenskap",E7:E47,"A1F")+SUMIFS(D7:D47,L7:L47,"Skogsbruksvetenskap",E7:E47,"A2E")</f>
        <v>0</v>
      </c>
      <c r="Q23" s="111">
        <v>60</v>
      </c>
      <c r="R23" s="98">
        <f t="shared" si="1"/>
        <v>60</v>
      </c>
      <c r="U23" s="364"/>
      <c r="V23" s="365"/>
      <c r="W23" s="366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62"/>
      <c r="C24" s="48"/>
      <c r="D24" s="47"/>
      <c r="E24" s="47"/>
      <c r="F24" s="164"/>
      <c r="G24" s="47"/>
      <c r="H24" s="163"/>
      <c r="I24" s="163"/>
      <c r="J24" s="163"/>
      <c r="K24" s="163"/>
      <c r="L24" s="165"/>
      <c r="N24" s="184" t="s">
        <v>2</v>
      </c>
      <c r="O24" s="108"/>
      <c r="P24" s="111">
        <f>SUMIFS(D7:D47,L7:L47,"Företagsekonomi",E7:E47,"A1N")+SUMIFS(D7:D47,L7:L47,"Företagsekonomi",E7:E47,"A1F")+SUMIFS(D7:D47,L7:L47,"Företagsekonomi",E7:E47,"A2E")</f>
        <v>0</v>
      </c>
      <c r="Q24" s="111">
        <v>60</v>
      </c>
      <c r="R24" s="98">
        <f t="shared" si="1"/>
        <v>60</v>
      </c>
      <c r="U24" s="364"/>
      <c r="V24" s="365"/>
      <c r="W24" s="366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62"/>
      <c r="C25" s="48"/>
      <c r="D25" s="47"/>
      <c r="E25" s="47"/>
      <c r="F25" s="164"/>
      <c r="G25" s="47"/>
      <c r="H25" s="163"/>
      <c r="I25" s="163"/>
      <c r="J25" s="163"/>
      <c r="K25" s="163"/>
      <c r="L25" s="165"/>
      <c r="N25" s="184" t="s">
        <v>34</v>
      </c>
      <c r="O25" s="108"/>
      <c r="P25" s="111">
        <f>SUMIFS(D7:D47,L7:L47,"Bioekonomimanagement",E7:E47,"A1N")+SUMIFS(D7:D47,L7:L47,"Bioekonomimanagement",E7:E47,"A1F")+SUMIFS(D7:D47,L7:L47,"Bioekonomimanagement",E7:E47,"A2E")</f>
        <v>0</v>
      </c>
      <c r="Q25" s="111">
        <v>60</v>
      </c>
      <c r="R25" s="98">
        <f t="shared" si="1"/>
        <v>60</v>
      </c>
      <c r="U25" s="364"/>
      <c r="V25" s="365"/>
      <c r="W25" s="366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62"/>
      <c r="C26" s="48"/>
      <c r="D26" s="47"/>
      <c r="E26" s="47"/>
      <c r="F26" s="164"/>
      <c r="G26" s="47"/>
      <c r="H26" s="48"/>
      <c r="I26" s="48"/>
      <c r="J26" s="48"/>
      <c r="K26" s="48"/>
      <c r="L26" s="165"/>
      <c r="N26" s="185" t="s">
        <v>110</v>
      </c>
      <c r="O26" s="186"/>
      <c r="P26" s="114">
        <f>SUMIFS(D7:D47,E7:E47,"A2E")</f>
        <v>0</v>
      </c>
      <c r="Q26" s="187">
        <v>30</v>
      </c>
      <c r="R26" s="210">
        <f t="shared" si="1"/>
        <v>30</v>
      </c>
      <c r="U26" s="364"/>
      <c r="V26" s="365"/>
      <c r="W26" s="366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62"/>
      <c r="C27" s="48"/>
      <c r="D27" s="47"/>
      <c r="E27" s="47"/>
      <c r="F27" s="164"/>
      <c r="G27" s="47"/>
      <c r="H27" s="48"/>
      <c r="I27" s="167"/>
      <c r="J27" s="167"/>
      <c r="K27" s="156"/>
      <c r="L27" s="165"/>
      <c r="N27" s="188" t="s">
        <v>107</v>
      </c>
      <c r="O27" s="189"/>
      <c r="P27" s="190">
        <f>SUM(D7:D47)</f>
        <v>0</v>
      </c>
      <c r="Q27" s="190">
        <v>300</v>
      </c>
      <c r="R27" s="191">
        <f>IF((Q27-P27)&lt;0,0,SUM(Q27-P27))</f>
        <v>300</v>
      </c>
      <c r="U27" s="367"/>
      <c r="V27" s="368"/>
      <c r="W27" s="36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62"/>
      <c r="C28" s="48"/>
      <c r="D28" s="47"/>
      <c r="E28" s="47"/>
      <c r="F28" s="164"/>
      <c r="G28" s="47"/>
      <c r="H28" s="48"/>
      <c r="I28" s="167"/>
      <c r="J28" s="167"/>
      <c r="K28" s="156"/>
      <c r="L28" s="165"/>
      <c r="N28" s="168"/>
      <c r="O28" s="168"/>
      <c r="P28" s="25"/>
      <c r="Q28" s="169"/>
      <c r="R28" s="52"/>
      <c r="V28" s="154"/>
      <c r="W28" s="15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62"/>
      <c r="C29" s="48"/>
      <c r="D29" s="47"/>
      <c r="E29" s="47"/>
      <c r="F29" s="164"/>
      <c r="G29" s="47"/>
      <c r="H29" s="48"/>
      <c r="I29" s="167"/>
      <c r="J29" s="167"/>
      <c r="K29" s="156"/>
      <c r="L29" s="165"/>
      <c r="N29" s="168"/>
      <c r="O29" s="168"/>
      <c r="P29" s="25"/>
      <c r="Q29" s="169"/>
      <c r="R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62"/>
      <c r="C30" s="48"/>
      <c r="D30" s="47"/>
      <c r="E30" s="47"/>
      <c r="F30" s="164"/>
      <c r="G30" s="47"/>
      <c r="H30" s="48"/>
      <c r="I30" s="167"/>
      <c r="J30" s="167"/>
      <c r="K30" s="156"/>
      <c r="L30" s="165"/>
      <c r="N30" s="168"/>
      <c r="O30" s="168"/>
      <c r="P30" s="25"/>
      <c r="Q30" s="169"/>
      <c r="R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62"/>
      <c r="C31" s="48"/>
      <c r="D31" s="47"/>
      <c r="E31" s="47"/>
      <c r="F31" s="164"/>
      <c r="G31" s="47"/>
      <c r="H31" s="48"/>
      <c r="I31" s="167"/>
      <c r="J31" s="167"/>
      <c r="K31" s="156"/>
      <c r="L31" s="165"/>
      <c r="N31" s="168"/>
      <c r="O31" s="168"/>
      <c r="P31" s="25"/>
      <c r="Q31" s="169"/>
      <c r="R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98"/>
      <c r="C32" s="156"/>
      <c r="D32" s="47"/>
      <c r="E32" s="199"/>
      <c r="F32" s="166"/>
      <c r="G32" s="155"/>
      <c r="H32" s="156"/>
      <c r="I32" s="200"/>
      <c r="J32" s="200"/>
      <c r="K32" s="156"/>
      <c r="L32" s="201"/>
      <c r="N32" s="168"/>
      <c r="O32" s="168"/>
      <c r="P32" s="25"/>
      <c r="Q32" s="169"/>
      <c r="R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162"/>
      <c r="C33" s="48"/>
      <c r="D33" s="47"/>
      <c r="E33" s="47"/>
      <c r="F33" s="48"/>
      <c r="G33" s="48"/>
      <c r="H33" s="49"/>
      <c r="I33" s="49"/>
      <c r="J33" s="49"/>
      <c r="K33" s="49"/>
      <c r="L33" s="51"/>
      <c r="N33" s="4"/>
      <c r="O33" s="4"/>
      <c r="P33" s="4"/>
      <c r="Q33" s="4"/>
      <c r="R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162"/>
      <c r="C34" s="48"/>
      <c r="D34" s="46"/>
      <c r="E34" s="47"/>
      <c r="F34" s="48"/>
      <c r="G34" s="48"/>
      <c r="H34" s="49"/>
      <c r="I34" s="49"/>
      <c r="J34" s="49"/>
      <c r="K34" s="49"/>
      <c r="L34" s="51"/>
      <c r="N34" s="4"/>
      <c r="O34" s="4"/>
      <c r="P34" s="4"/>
      <c r="Q34" s="4"/>
      <c r="R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21" customHeight="1" x14ac:dyDescent="0.25">
      <c r="B35" s="162"/>
      <c r="C35" s="48"/>
      <c r="D35" s="46"/>
      <c r="E35" s="47"/>
      <c r="F35" s="48"/>
      <c r="G35" s="48"/>
      <c r="H35" s="49"/>
      <c r="I35" s="49"/>
      <c r="J35" s="49"/>
      <c r="K35" s="49"/>
      <c r="L35" s="51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1" customHeight="1" x14ac:dyDescent="0.25">
      <c r="B36" s="162"/>
      <c r="C36" s="48"/>
      <c r="D36" s="46"/>
      <c r="E36" s="47"/>
      <c r="F36" s="48"/>
      <c r="G36" s="48"/>
      <c r="H36" s="49"/>
      <c r="I36" s="49"/>
      <c r="J36" s="49"/>
      <c r="K36" s="49"/>
      <c r="L36" s="51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62"/>
      <c r="C37" s="48"/>
      <c r="D37" s="46"/>
      <c r="E37" s="47"/>
      <c r="F37" s="48"/>
      <c r="G37" s="48"/>
      <c r="H37" s="49"/>
      <c r="I37" s="49"/>
      <c r="J37" s="49"/>
      <c r="K37" s="49"/>
      <c r="L37" s="51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62"/>
      <c r="C38" s="48"/>
      <c r="D38" s="46"/>
      <c r="E38" s="47"/>
      <c r="F38" s="48"/>
      <c r="G38" s="48"/>
      <c r="H38" s="49"/>
      <c r="I38" s="49"/>
      <c r="J38" s="49"/>
      <c r="K38" s="49"/>
      <c r="L38" s="51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62"/>
      <c r="C39" s="48"/>
      <c r="D39" s="46"/>
      <c r="E39" s="47"/>
      <c r="F39" s="48"/>
      <c r="G39" s="48"/>
      <c r="H39" s="49"/>
      <c r="I39" s="49"/>
      <c r="J39" s="49"/>
      <c r="K39" s="49"/>
      <c r="L39" s="51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62"/>
      <c r="C40" s="48"/>
      <c r="D40" s="46"/>
      <c r="E40" s="47"/>
      <c r="F40" s="48"/>
      <c r="G40" s="48"/>
      <c r="H40" s="49"/>
      <c r="I40" s="49"/>
      <c r="J40" s="49"/>
      <c r="K40" s="49"/>
      <c r="L40" s="51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62"/>
      <c r="C41" s="48"/>
      <c r="D41" s="46"/>
      <c r="E41" s="47"/>
      <c r="F41" s="48"/>
      <c r="G41" s="48"/>
      <c r="H41" s="49"/>
      <c r="I41" s="49"/>
      <c r="J41" s="49"/>
      <c r="K41" s="49"/>
      <c r="L41" s="51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62"/>
      <c r="C42" s="48"/>
      <c r="D42" s="46"/>
      <c r="E42" s="47"/>
      <c r="F42" s="48"/>
      <c r="G42" s="48"/>
      <c r="H42" s="49"/>
      <c r="I42" s="49"/>
      <c r="J42" s="49"/>
      <c r="K42" s="49"/>
      <c r="L42" s="51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62"/>
      <c r="C43" s="48"/>
      <c r="D43" s="46"/>
      <c r="E43" s="47"/>
      <c r="F43" s="48"/>
      <c r="G43" s="48"/>
      <c r="H43" s="49"/>
      <c r="I43" s="49"/>
      <c r="J43" s="49"/>
      <c r="K43" s="49"/>
      <c r="L43" s="51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62"/>
      <c r="C44" s="48"/>
      <c r="D44" s="46"/>
      <c r="E44" s="47"/>
      <c r="F44" s="48"/>
      <c r="G44" s="48"/>
      <c r="H44" s="49"/>
      <c r="I44" s="49"/>
      <c r="J44" s="49"/>
      <c r="K44" s="49"/>
      <c r="L44" s="51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62"/>
      <c r="C45" s="48"/>
      <c r="D45" s="46"/>
      <c r="E45" s="47"/>
      <c r="F45" s="48"/>
      <c r="G45" s="48"/>
      <c r="H45" s="49"/>
      <c r="I45" s="49"/>
      <c r="J45" s="49"/>
      <c r="K45" s="49"/>
      <c r="L45" s="51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62"/>
      <c r="C46" s="48"/>
      <c r="D46" s="46"/>
      <c r="E46" s="47"/>
      <c r="F46" s="48"/>
      <c r="G46" s="48"/>
      <c r="H46" s="49"/>
      <c r="I46" s="49"/>
      <c r="J46" s="49"/>
      <c r="K46" s="49"/>
      <c r="L46" s="51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thickBot="1" x14ac:dyDescent="0.3">
      <c r="B47" s="170"/>
      <c r="C47" s="56"/>
      <c r="D47" s="57"/>
      <c r="E47" s="55"/>
      <c r="F47" s="56"/>
      <c r="G47" s="55"/>
      <c r="H47" s="57"/>
      <c r="I47" s="57"/>
      <c r="J47" s="57"/>
      <c r="K47" s="57"/>
      <c r="L47" s="5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x14ac:dyDescent="0.25">
      <c r="B48" s="4"/>
      <c r="C48" s="4"/>
      <c r="D48" s="59"/>
      <c r="E48" s="59"/>
      <c r="F48" s="4"/>
      <c r="G48" s="4"/>
      <c r="H48" s="4"/>
      <c r="I48" s="4"/>
      <c r="J48" s="4"/>
      <c r="K48" s="4"/>
      <c r="L48" s="4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17.2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21.7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17.2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60"/>
      <c r="N68" s="60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60"/>
      <c r="N69" s="60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60"/>
      <c r="N70" s="60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60"/>
      <c r="N71" s="60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60">
        <v>7.5</v>
      </c>
      <c r="N72" s="60" t="s">
        <v>20</v>
      </c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60">
        <v>15</v>
      </c>
      <c r="N73" s="60" t="s">
        <v>21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60">
        <v>30</v>
      </c>
      <c r="N74" s="60" t="s">
        <v>17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60">
        <v>60</v>
      </c>
      <c r="N75" s="60" t="s">
        <v>18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60"/>
      <c r="N76" s="60" t="s">
        <v>19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60"/>
      <c r="N77" s="60" t="s">
        <v>22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60"/>
      <c r="N78" s="60" t="s">
        <v>42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60"/>
      <c r="N79" s="60"/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60"/>
      <c r="N80" s="60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60"/>
      <c r="N81" s="60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60"/>
      <c r="N82" s="60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60"/>
      <c r="N83" s="60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N84" s="4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21 R26 R28:R32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count="3">
    <dataValidation type="list" allowBlank="1" showInputMessage="1" showErrorMessage="1" sqref="G47">
      <formula1>$B$2:$B$16</formula1>
    </dataValidation>
    <dataValidation type="list" allowBlank="1" showInputMessage="1" showErrorMessage="1" sqref="L7:L47">
      <formula1>F7:G7</formula1>
    </dataValidation>
    <dataValidation type="list" allowBlank="1" showInputMessage="1" showErrorMessage="1" sqref="E7:E47">
      <formula1>$N$72:$N$78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'JM-kraven'!$A$2:$A$16</xm:f>
          </x14:formula1>
          <xm:sqref>F7:G32</xm:sqref>
        </x14:dataValidation>
        <x14:dataValidation type="list" allowBlank="1" showInputMessage="1" showErrorMessage="1">
          <x14:formula1>
            <xm:f>'JM-kraven'!$A$19:$A$22</xm:f>
          </x14:formula1>
          <xm:sqref>F47</xm:sqref>
        </x14:dataValidation>
        <x14:dataValidation type="list" allowBlank="1" showInputMessage="1" showErrorMessage="1">
          <x14:formula1>
            <xm:f>'JM-kraven'!$F$2:$F$5</xm:f>
          </x14:formula1>
          <xm:sqref>D7:D47</xm:sqref>
        </x14:dataValidation>
        <x14:dataValidation type="list" allowBlank="1" showInputMessage="1" showErrorMessage="1">
          <x14:formula1>
            <xm:f>'JM-kraven'!$A$1:$A$16</xm:f>
          </x14:formula1>
          <xm:sqref>F33:G46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opLeftCell="A15"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6</v>
      </c>
      <c r="F3">
        <v>15</v>
      </c>
    </row>
    <row r="4" spans="1:6" x14ac:dyDescent="0.25">
      <c r="A4" t="s">
        <v>2</v>
      </c>
      <c r="C4" t="s">
        <v>6</v>
      </c>
      <c r="F4">
        <v>30</v>
      </c>
    </row>
    <row r="5" spans="1:6" x14ac:dyDescent="0.25">
      <c r="A5" s="1" t="s">
        <v>23</v>
      </c>
      <c r="C5" t="s">
        <v>5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5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6</v>
      </c>
    </row>
    <row r="20" spans="1:1" x14ac:dyDescent="0.25">
      <c r="A20" s="1" t="s">
        <v>5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Skogsvetarprogrammet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2025-03-18T10:00:54Z</dcterms:modified>
</cp:coreProperties>
</file>