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bookViews>
    <workbookView xWindow="0" yWindow="0" windowWidth="23040" windowHeight="8160" firstSheet="1" activeTab="2"/>
  </bookViews>
  <sheets>
    <sheet name="Skogsvetarprogramet" sheetId="5" state="hidden" r:id="rId1"/>
    <sheet name="Info" sheetId="9" r:id="rId2"/>
    <sheet name="Skogsekonomi" sheetId="7" r:id="rId3"/>
    <sheet name="Forest &amp; Landscape" sheetId="8" state="hidden" r:id="rId4"/>
    <sheet name="Individuell JM-examen" sheetId="3" r:id="rId5"/>
    <sheet name="JM-kraven" sheetId="4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1" i="7" l="1"/>
  <c r="S13" i="7" l="1"/>
  <c r="S12" i="7"/>
  <c r="S8" i="7"/>
  <c r="S7" i="7"/>
  <c r="S6" i="7"/>
  <c r="S5" i="7"/>
  <c r="P9" i="3" l="1"/>
  <c r="P8" i="3"/>
  <c r="P26" i="3" l="1"/>
  <c r="Q22" i="8" l="1"/>
  <c r="Q21" i="8"/>
  <c r="S22" i="7"/>
  <c r="S21" i="7"/>
  <c r="Q22" i="5"/>
  <c r="Q21" i="5"/>
  <c r="Q14" i="8" l="1"/>
  <c r="Q13" i="8"/>
  <c r="Q12" i="8"/>
  <c r="Q40" i="8" l="1"/>
  <c r="S40" i="8" s="1"/>
  <c r="Q39" i="8"/>
  <c r="S39" i="8" s="1"/>
  <c r="Q38" i="8"/>
  <c r="S38" i="8" s="1"/>
  <c r="Q37" i="8"/>
  <c r="S37" i="8" s="1"/>
  <c r="Q36" i="8"/>
  <c r="S36" i="8" s="1"/>
  <c r="Q35" i="8"/>
  <c r="S35" i="8" s="1"/>
  <c r="Q33" i="8"/>
  <c r="S33" i="8" s="1"/>
  <c r="Q32" i="8"/>
  <c r="S32" i="8" s="1"/>
  <c r="Q31" i="8"/>
  <c r="S31" i="8" s="1"/>
  <c r="Q28" i="8"/>
  <c r="S28" i="8" s="1"/>
  <c r="Q27" i="8"/>
  <c r="Q26" i="8"/>
  <c r="Q25" i="8"/>
  <c r="S25" i="8" s="1"/>
  <c r="Q24" i="8"/>
  <c r="S24" i="8" s="1"/>
  <c r="Q23" i="8"/>
  <c r="S23" i="8" s="1"/>
  <c r="S22" i="8"/>
  <c r="S21" i="8"/>
  <c r="Q20" i="8"/>
  <c r="S20" i="8" s="1"/>
  <c r="Q19" i="8"/>
  <c r="S14" i="8"/>
  <c r="S13" i="8"/>
  <c r="S12" i="8"/>
  <c r="Q11" i="8"/>
  <c r="S11" i="8" s="1"/>
  <c r="Q8" i="8"/>
  <c r="S8" i="8" s="1"/>
  <c r="Q7" i="8"/>
  <c r="S7" i="8" s="1"/>
  <c r="Q6" i="8"/>
  <c r="S6" i="8" s="1"/>
  <c r="Q5" i="8"/>
  <c r="S5" i="8" s="1"/>
  <c r="P27" i="3"/>
  <c r="R27" i="3" s="1"/>
  <c r="S26" i="8" l="1"/>
  <c r="T8" i="8"/>
  <c r="T14" i="8"/>
  <c r="S19" i="8"/>
  <c r="S27" i="8"/>
  <c r="P20" i="3"/>
  <c r="R20" i="3" s="1"/>
  <c r="P19" i="3"/>
  <c r="P11" i="3"/>
  <c r="P7" i="3"/>
  <c r="S40" i="7"/>
  <c r="U40" i="7" s="1"/>
  <c r="S36" i="7"/>
  <c r="S14" i="7"/>
  <c r="Q40" i="5" l="1"/>
  <c r="S40" i="5" s="1"/>
  <c r="Q31" i="5"/>
  <c r="S31" i="5" s="1"/>
  <c r="Q36" i="5"/>
  <c r="Q14" i="5"/>
  <c r="U13" i="7" l="1"/>
  <c r="U14" i="7"/>
  <c r="U12" i="7"/>
  <c r="S39" i="7"/>
  <c r="U39" i="7" s="1"/>
  <c r="S38" i="7"/>
  <c r="U38" i="7" s="1"/>
  <c r="S37" i="7"/>
  <c r="U37" i="7" s="1"/>
  <c r="U36" i="7"/>
  <c r="S35" i="7"/>
  <c r="U35" i="7" s="1"/>
  <c r="S33" i="7"/>
  <c r="U33" i="7" s="1"/>
  <c r="S32" i="7"/>
  <c r="U32" i="7" s="1"/>
  <c r="S28" i="7"/>
  <c r="U28" i="7" s="1"/>
  <c r="S27" i="7"/>
  <c r="S26" i="7"/>
  <c r="S25" i="7"/>
  <c r="S24" i="7"/>
  <c r="U24" i="7" s="1"/>
  <c r="S23" i="7"/>
  <c r="U23" i="7" s="1"/>
  <c r="U22" i="7"/>
  <c r="S20" i="7"/>
  <c r="U20" i="7" s="1"/>
  <c r="S19" i="7"/>
  <c r="U11" i="7"/>
  <c r="U8" i="7"/>
  <c r="U7" i="7"/>
  <c r="U6" i="7"/>
  <c r="U5" i="7"/>
  <c r="U26" i="7" l="1"/>
  <c r="U19" i="7"/>
  <c r="W20" i="7" s="1"/>
  <c r="V8" i="7"/>
  <c r="U56" i="7" s="1"/>
  <c r="V15" i="7"/>
  <c r="T56" i="7" s="1"/>
  <c r="U25" i="7"/>
  <c r="W26" i="7" s="1"/>
  <c r="U27" i="7"/>
  <c r="W28" i="7" s="1"/>
  <c r="U21" i="7"/>
  <c r="Q12" i="5"/>
  <c r="Q6" i="5"/>
  <c r="T54" i="7" l="1"/>
  <c r="U46" i="7"/>
  <c r="U54" i="7"/>
  <c r="U52" i="7"/>
  <c r="T50" i="7"/>
  <c r="T48" i="7"/>
  <c r="T46" i="7"/>
  <c r="T52" i="7"/>
  <c r="U48" i="7"/>
  <c r="U50" i="7"/>
  <c r="S31" i="7"/>
  <c r="U31" i="7" s="1"/>
  <c r="Q33" i="5"/>
  <c r="Q38" i="5"/>
  <c r="Q39" i="5"/>
  <c r="Q37" i="5"/>
  <c r="Q35" i="5" l="1"/>
  <c r="Q32" i="5"/>
  <c r="Q28" i="5"/>
  <c r="Q27" i="5"/>
  <c r="Q26" i="5"/>
  <c r="Q25" i="5"/>
  <c r="Q24" i="5"/>
  <c r="Q23" i="5"/>
  <c r="Q20" i="5"/>
  <c r="Q19" i="5"/>
  <c r="Q13" i="5"/>
  <c r="S13" i="5" s="1"/>
  <c r="Q8" i="5"/>
  <c r="Q7" i="5"/>
  <c r="Q5" i="5"/>
  <c r="S5" i="5" s="1"/>
  <c r="Q11" i="5"/>
  <c r="S11" i="5" s="1"/>
  <c r="S32" i="5" l="1"/>
  <c r="S39" i="5"/>
  <c r="S38" i="5"/>
  <c r="S37" i="5"/>
  <c r="S36" i="5"/>
  <c r="S19" i="5"/>
  <c r="S28" i="5"/>
  <c r="S27" i="5"/>
  <c r="S26" i="5"/>
  <c r="S25" i="5"/>
  <c r="S24" i="5"/>
  <c r="S23" i="5"/>
  <c r="S22" i="5"/>
  <c r="S21" i="5"/>
  <c r="S20" i="5"/>
  <c r="S14" i="5"/>
  <c r="S8" i="5"/>
  <c r="S12" i="5"/>
  <c r="S7" i="5"/>
  <c r="S6" i="5"/>
  <c r="T11" i="5" l="1"/>
  <c r="T8" i="5"/>
  <c r="S33" i="5"/>
  <c r="S35" i="5"/>
  <c r="P6" i="3"/>
  <c r="R6" i="3" s="1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>
  <authors>
    <author>Jennie Ohlsson</author>
  </authors>
  <commentList>
    <comment ref="B11" authorId="0" shapeId="0">
      <text>
        <r>
          <rPr>
            <sz val="9"/>
            <color indexed="81"/>
            <rFont val="Tahoma"/>
            <family val="2"/>
          </rPr>
          <t xml:space="preserve">
Kursplanen gällde till och med vårterminen 2022</t>
        </r>
      </text>
    </comment>
    <comment ref="B12" authorId="0" shapeId="0">
      <text>
        <r>
          <rPr>
            <sz val="9"/>
            <color indexed="81"/>
            <rFont val="Tahoma"/>
            <family val="2"/>
          </rPr>
          <t xml:space="preserve">
Kursplanen gäller från och med vårterminen 2023 och tillsvidare</t>
        </r>
      </text>
    </comment>
  </commentList>
</comments>
</file>

<file path=xl/sharedStrings.xml><?xml version="1.0" encoding="utf-8"?>
<sst xmlns="http://schemas.openxmlformats.org/spreadsheetml/2006/main" count="757" uniqueCount="247">
  <si>
    <t xml:space="preserve">Kurs </t>
  </si>
  <si>
    <t>Marknadsföring</t>
  </si>
  <si>
    <t>Kurs</t>
  </si>
  <si>
    <t>Antal poäng</t>
  </si>
  <si>
    <t>Träd och skogsekologi</t>
  </si>
  <si>
    <t>Företagsekonomi</t>
  </si>
  <si>
    <t>Ekonomistyrning II</t>
  </si>
  <si>
    <t>Skoglig planering</t>
  </si>
  <si>
    <t xml:space="preserve">Kandidatarbete </t>
  </si>
  <si>
    <t>Statistik för ekonomer</t>
  </si>
  <si>
    <t>Hp</t>
  </si>
  <si>
    <t>LK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</si>
  <si>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</si>
  <si>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</si>
  <si>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</si>
  <si>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</si>
  <si>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</si>
  <si>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</si>
  <si>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</si>
  <si>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</si>
  <si>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</si>
  <si>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>Masterarbete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</si>
  <si>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</si>
  <si>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</si>
  <si>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</si>
  <si>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</si>
  <si>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</si>
  <si>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</si>
  <si>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</si>
  <si>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</si>
  <si>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</si>
  <si>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</si>
  <si>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</si>
  <si>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</si>
  <si>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</si>
  <si>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</si>
  <si>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</si>
  <si>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</si>
  <si>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</si>
  <si>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</si>
  <si>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</si>
  <si>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</si>
  <si>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</si>
  <si>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</si>
  <si>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Huvudområde 1</t>
  </si>
  <si>
    <t>Huvudområde 2</t>
  </si>
  <si>
    <t>Ämne</t>
  </si>
  <si>
    <t>Kurs Avancerad nivå</t>
  </si>
  <si>
    <t>Skogsbruksvetenskap avancerad nivå</t>
  </si>
  <si>
    <t>Fördjupningsnviå G2F</t>
  </si>
  <si>
    <t xml:space="preserve">Biologi  </t>
  </si>
  <si>
    <t>A2E</t>
  </si>
  <si>
    <t>Kurskod</t>
  </si>
  <si>
    <t>Forest and landscape ecology</t>
  </si>
  <si>
    <t>Forest management methods</t>
  </si>
  <si>
    <t>GIS in forest and landscape</t>
  </si>
  <si>
    <t>Urban trees and forest health</t>
  </si>
  <si>
    <t>Forest and landscape planning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</si>
  <si>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</si>
  <si>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</si>
  <si>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</si>
  <si>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</si>
  <si>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</si>
  <si>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</si>
  <si>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</si>
  <si>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</si>
  <si>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 xml:space="preserve">Bara i ett av de fyra ämnena behöver kravet om 30 hp vara uppfyllt.  </t>
  </si>
  <si>
    <t>FYLLS I AUTOMATISKT!</t>
  </si>
  <si>
    <t>Skogsvetarprogrammet</t>
  </si>
  <si>
    <t>Huvudområde Biologi</t>
  </si>
  <si>
    <r>
      <t xml:space="preserve">FYLLS I AUTOMATISKT!         </t>
    </r>
    <r>
      <rPr>
        <b/>
        <sz val="16"/>
        <rFont val="Calibri"/>
        <family val="2"/>
        <scheme val="minor"/>
      </rPr>
      <t xml:space="preserve">                                                                     Examenskrav Skogsvetarprogrammet</t>
    </r>
  </si>
  <si>
    <t>Huvudområde Skogsbruksvetenskap</t>
  </si>
  <si>
    <t>Kandidatarbete Skogsbruksvetenskap</t>
  </si>
  <si>
    <t>Kandidatarbete Biologi</t>
  </si>
  <si>
    <t xml:space="preserve">Bara i ett huvudområde behöver kraven vara uppfyllt.  </t>
  </si>
  <si>
    <t>Kurser på avancerad nivå varav</t>
  </si>
  <si>
    <t>Avklarad (sätt X)</t>
  </si>
  <si>
    <t>Skog, nyttjande och värden</t>
  </si>
  <si>
    <t>Skoglig marklära och klimatologi</t>
  </si>
  <si>
    <t>Trädbiologi, genetik och evolution</t>
  </si>
  <si>
    <t>Vetenskapsteori och metod</t>
  </si>
  <si>
    <t xml:space="preserve">Skogspolicy och lagar i Serige </t>
  </si>
  <si>
    <t>Praktiskt skogsbruk</t>
  </si>
  <si>
    <t>Skoglig ekologi och botanik</t>
  </si>
  <si>
    <t>Norra Sveriges skogar och landskap</t>
  </si>
  <si>
    <t>Matematisk statistik med skogliga tillämpningar</t>
  </si>
  <si>
    <t>Skogsskötsel och naturvårdsbiologi</t>
  </si>
  <si>
    <t>GIS och skoglig fjärranalys</t>
  </si>
  <si>
    <t>Skogsekonomi</t>
  </si>
  <si>
    <t>Internationell skogspolicy</t>
  </si>
  <si>
    <t>Skogsekosystemets och biomassans kemi 1</t>
  </si>
  <si>
    <t xml:space="preserve">Skogens biomaterial </t>
  </si>
  <si>
    <t>Skogsekosystemets och biomassans kemi II</t>
  </si>
  <si>
    <t>Styrning av skogliga arbetsprocesser</t>
  </si>
  <si>
    <t>Ekologisk zoologi och entomologi</t>
  </si>
  <si>
    <t>Södra Sveriges skogar och landskap</t>
  </si>
  <si>
    <t>Economical analyses of common forestry problems</t>
  </si>
  <si>
    <t xml:space="preserve">Skogliga analyser </t>
  </si>
  <si>
    <t>Marknadsinriktad virkesförsörning</t>
  </si>
  <si>
    <t>Ledning av organisationer, projekt och processer</t>
  </si>
  <si>
    <t>Forest ecology and conservation biology</t>
  </si>
  <si>
    <t>Control of ecological disturbances in forest ecosystem</t>
  </si>
  <si>
    <t>De globala skogsekosystemen, kolet och klimatet</t>
  </si>
  <si>
    <t>Advanced plant genetics and biotechnology</t>
  </si>
  <si>
    <t>År 1 gemensamma</t>
  </si>
  <si>
    <t>År 2 gemensamma</t>
  </si>
  <si>
    <t>År 2 och 3 inriktning skogsbruksvetenskap</t>
  </si>
  <si>
    <t>År 2 och 3 inriktning biologi</t>
  </si>
  <si>
    <t>Skogsbruksvetenskap grundnivå varav</t>
  </si>
  <si>
    <t>nivå G2F</t>
  </si>
  <si>
    <t xml:space="preserve">Bara i ett  huvudområde behöver kraven vara uppfyllt.  </t>
  </si>
  <si>
    <t>Biologi grundnivå varav</t>
  </si>
  <si>
    <t>SV0007</t>
  </si>
  <si>
    <t>MV0223</t>
  </si>
  <si>
    <t>BI1383</t>
  </si>
  <si>
    <t>SV0005</t>
  </si>
  <si>
    <t>SV0003</t>
  </si>
  <si>
    <t>SV0006</t>
  </si>
  <si>
    <t>BI1382</t>
  </si>
  <si>
    <t>SV0008</t>
  </si>
  <si>
    <t>MS0072</t>
  </si>
  <si>
    <t>BI1416</t>
  </si>
  <si>
    <t>SV0012</t>
  </si>
  <si>
    <t>FÖ0479</t>
  </si>
  <si>
    <t>SV0009</t>
  </si>
  <si>
    <t>KE0074</t>
  </si>
  <si>
    <t>SV0013</t>
  </si>
  <si>
    <t>SV0010</t>
  </si>
  <si>
    <t>SV0011</t>
  </si>
  <si>
    <t>SVXXXX</t>
  </si>
  <si>
    <t>FÖXXXX</t>
  </si>
  <si>
    <t>EXXXXX</t>
  </si>
  <si>
    <t>KE0075</t>
  </si>
  <si>
    <t>BI1415</t>
  </si>
  <si>
    <t>BIXXXX</t>
  </si>
  <si>
    <t>MVXXXX</t>
  </si>
  <si>
    <t>SV0002</t>
  </si>
  <si>
    <t>Skog, skogssektorn och hållbar utveckling</t>
  </si>
  <si>
    <t>FÖ0473</t>
  </si>
  <si>
    <t>Organisationsteori</t>
  </si>
  <si>
    <t>NA0182</t>
  </si>
  <si>
    <t>Mikroekonomi 1 med matematik</t>
  </si>
  <si>
    <t>SV0018</t>
  </si>
  <si>
    <t>Skogens ekologi och produktionsförmåga</t>
  </si>
  <si>
    <t>FÖ0475</t>
  </si>
  <si>
    <t>Redovisning och ekonomistyrning</t>
  </si>
  <si>
    <t>BI1419</t>
  </si>
  <si>
    <t>ST0058</t>
  </si>
  <si>
    <t>SV0017</t>
  </si>
  <si>
    <t>Skogsbruk och skogens produkter</t>
  </si>
  <si>
    <t>FÖ0428</t>
  </si>
  <si>
    <t>SV0016</t>
  </si>
  <si>
    <t>Forestry in Central Sweden</t>
  </si>
  <si>
    <t>År 3  inriktning Företagsekonomi</t>
  </si>
  <si>
    <t>Organistationsteori II</t>
  </si>
  <si>
    <t xml:space="preserve">Skoglig planering </t>
  </si>
  <si>
    <r>
      <t xml:space="preserve">FYLLS I AUTOMATISKT!         </t>
    </r>
    <r>
      <rPr>
        <b/>
        <sz val="16"/>
        <rFont val="Calibri"/>
        <family val="2"/>
        <scheme val="minor"/>
      </rPr>
      <t xml:space="preserve">                                                                     Examenskrav Skogsekonomi</t>
    </r>
  </si>
  <si>
    <t>Huvudområde Företagsekonomi</t>
  </si>
  <si>
    <t>Företagsekonomi grundnivå varav</t>
  </si>
  <si>
    <t>År  3 inriktning Skogsbruksvetenskap</t>
  </si>
  <si>
    <t>Totalt antal avklarade poäng</t>
  </si>
  <si>
    <t>Totalt antal poäng varav</t>
  </si>
  <si>
    <t>Total antal poäng varav</t>
  </si>
  <si>
    <t>Masterarbete för jägmästarexamen</t>
  </si>
  <si>
    <t xml:space="preserve">År 1 </t>
  </si>
  <si>
    <t xml:space="preserve">År 2 </t>
  </si>
  <si>
    <t>Kandidatarbete Företagsekonomi</t>
  </si>
  <si>
    <t>Poäng i valt huvudområde på avancerad nivå</t>
  </si>
  <si>
    <t>Kurser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</si>
  <si>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</si>
  <si>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t xml:space="preserve">Kurser  på avancerad nivå </t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</si>
  <si>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</si>
  <si>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</si>
  <si>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Forest &amp; Landscape</t>
  </si>
  <si>
    <t>BI1385</t>
  </si>
  <si>
    <t>BI1386</t>
  </si>
  <si>
    <t>SV0001</t>
  </si>
  <si>
    <t>Vegetation design</t>
  </si>
  <si>
    <t>LK0423</t>
  </si>
  <si>
    <t>LK0424</t>
  </si>
  <si>
    <t xml:space="preserve">Forest and landscape governance </t>
  </si>
  <si>
    <t>SV0014</t>
  </si>
  <si>
    <t>SV0015</t>
  </si>
  <si>
    <t>BI1418</t>
  </si>
  <si>
    <t>Forest and landscape biodiversity conservation and ecosystem services</t>
  </si>
  <si>
    <t>LK0425FÖ0428</t>
  </si>
  <si>
    <t>Environmental discourses and environmental communication</t>
  </si>
  <si>
    <t xml:space="preserve">År 3 </t>
  </si>
  <si>
    <t>Silviculture in forest and landscape under global change</t>
  </si>
  <si>
    <t>Economic decisions in forest and landscape</t>
  </si>
  <si>
    <t>Bachelor thesis in Landscape architecture</t>
  </si>
  <si>
    <t>Bachelor thesis in Forestry Science</t>
  </si>
  <si>
    <t>Huvudområde Landskapsarkitektur</t>
  </si>
  <si>
    <t>Landskapsarkitektur grundnivå varav</t>
  </si>
  <si>
    <t>Kandidatarbete Landskapsarkitektur</t>
  </si>
  <si>
    <t>Avklarad (sätt x)</t>
  </si>
  <si>
    <t xml:space="preserve">Trees, structure and function </t>
  </si>
  <si>
    <t xml:space="preserve">Analysis of forested landscapes </t>
  </si>
  <si>
    <t>Bara i ett  huvudområde behöver kraven vara uppfyllt</t>
  </si>
  <si>
    <t>Bara i ett huvudområde behöver kraven vara uppfyllt</t>
  </si>
  <si>
    <t>Avklarad (Sätt x)</t>
  </si>
  <si>
    <t>Arbets-processer</t>
  </si>
  <si>
    <t xml:space="preserve">Naturliga Processer </t>
  </si>
  <si>
    <t xml:space="preserve">Har man inte läst något av kandidatprogrammen kan man fylla i sina kurser i  denna tabell.  All information man behöver hittar man i kursplanerna för respektive kurs. </t>
  </si>
  <si>
    <t>OBS! Vi arbetar löpande med  kvalitetssäkring och utveckling av verktyget, se därför till att alltid arbeta i den
senaste versionen som finns på programsidan på studentwebben!</t>
  </si>
  <si>
    <t>SV0024</t>
  </si>
  <si>
    <t>BI1433</t>
  </si>
  <si>
    <t>Svampar och insekter i den brukade skogen</t>
  </si>
  <si>
    <t>EX1013</t>
  </si>
  <si>
    <t>Självständigt arbete i företagsekonomi</t>
  </si>
  <si>
    <t>Självständigt arbete i skogsbruksvetenskap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</si>
  <si>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</si>
  <si>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</si>
  <si>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</si>
  <si>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</si>
  <si>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</si>
  <si>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</si>
  <si>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</si>
  <si>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t>Kompletterat med en GIS-kurs? Fyll i uppgifter om kursen på denna rad</t>
  </si>
  <si>
    <t>Hur använder jag verktyget?</t>
  </si>
  <si>
    <t xml:space="preserve">Länk till programsidan </t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</si>
  <si>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Programkurserna är förifyllda.</t>
    </r>
    <r>
      <rPr>
        <b/>
        <sz val="12"/>
        <color theme="1"/>
        <rFont val="Calibri"/>
        <family val="2"/>
        <scheme val="minor"/>
      </rPr>
      <t xml:space="preserve"> Om du läst andra kurser</t>
    </r>
    <r>
      <rPr>
        <sz val="12"/>
        <color theme="1"/>
        <rFont val="Calibri"/>
        <family val="2"/>
        <scheme val="minor"/>
      </rPr>
      <t xml:space="preserve"> som inte finns med i listan av kurser, fyll i uppgifterna själv för den kurs/kurser du vill ska räknas med eller använd fliken Individuelll JM-examen som inte har några färdigifyllda kurser. Alla uppgifter du behöver för att fylla i själv hittar man i kursplanen för den aktuella kursen. </t>
    </r>
  </si>
  <si>
    <r>
      <rPr>
        <b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. Till höger där det står "</t>
    </r>
    <r>
      <rPr>
        <b/>
        <sz val="12"/>
        <color theme="1"/>
        <rFont val="Calibri"/>
        <family val="2"/>
        <scheme val="minor"/>
      </rPr>
      <t>Fylls i automatiskt</t>
    </r>
    <r>
      <rPr>
        <sz val="12"/>
        <color theme="1"/>
        <rFont val="Calibri"/>
        <family val="2"/>
        <scheme val="minor"/>
      </rPr>
      <t xml:space="preserve">" </t>
    </r>
    <r>
      <rPr>
        <b/>
        <sz val="12"/>
        <color theme="1"/>
        <rFont val="Calibri"/>
        <family val="2"/>
        <scheme val="minor"/>
      </rPr>
      <t>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 beroende på vilken examen du riktar in dig på. </t>
    </r>
  </si>
  <si>
    <t>Fördjupningsnivå G2F</t>
  </si>
  <si>
    <t>Conservation and Management of Fish and Wildlife</t>
  </si>
  <si>
    <t>FÖ0494</t>
  </si>
  <si>
    <t>Skoglig ekonomisk analys och virkesmarknad</t>
  </si>
  <si>
    <t>SV0039</t>
  </si>
  <si>
    <t>Skogsbruk - styrning och ekonomi</t>
  </si>
  <si>
    <t>Forest and Business Management</t>
  </si>
  <si>
    <t>SV0004</t>
  </si>
  <si>
    <t>Grundläggande företagsekonomisk metodkurs</t>
  </si>
  <si>
    <t>FÖ0447</t>
  </si>
  <si>
    <t>FÖ0484</t>
  </si>
  <si>
    <t>Redovisning II</t>
  </si>
  <si>
    <t>FÖ0486</t>
  </si>
  <si>
    <t>FÖ0487</t>
  </si>
  <si>
    <t>EX0336/EX1020</t>
  </si>
  <si>
    <r>
      <t xml:space="preserve">OBS! Vi arbetar löpande med  kvalitetssäkring och utveckling av verktyget, se därför till att alltid arbeta i den
senaste versionen som finns på programsidan på studentwebben! </t>
    </r>
    <r>
      <rPr>
        <b/>
        <i/>
        <sz val="16"/>
        <color theme="1"/>
        <rFont val="Calibri"/>
        <family val="2"/>
        <scheme val="minor"/>
      </rPr>
      <t>När kursen är rödmarkerad finns det mer än en version, se kommentar vid kurskod.</t>
    </r>
  </si>
  <si>
    <t xml:space="preserve"> Poäng i Skogs-teknologi</t>
  </si>
  <si>
    <t>Poäng i Virkeslära</t>
  </si>
  <si>
    <r>
      <t xml:space="preserve">2. Ange med ett X </t>
    </r>
    <r>
      <rPr>
        <sz val="12"/>
        <color theme="1"/>
        <rFont val="Calibri"/>
        <family val="2"/>
        <scheme val="minor"/>
      </rPr>
      <t>i kolumn N vilka kurser du har läst/tänkt läsa. När kursen är rödmarkerad finns det mer än en version, se kommentar vid kurskod.</t>
    </r>
  </si>
  <si>
    <t>Poäng i virkeslära</t>
  </si>
  <si>
    <t>Poäng i Skogs-teknologi</t>
  </si>
  <si>
    <t>Kraven behöver endast vara uppfyllda inom ett huvudområde</t>
  </si>
  <si>
    <r>
      <rPr>
        <b/>
        <sz val="12"/>
        <color theme="1"/>
        <rFont val="Calibri"/>
        <family val="2"/>
        <scheme val="minor"/>
      </rPr>
      <t>3. Om kursen har två huvudområden, välj då vilket huvudområde</t>
    </r>
    <r>
      <rPr>
        <sz val="12"/>
        <color theme="1"/>
        <rFont val="Calibri"/>
        <family val="2"/>
        <scheme val="minor"/>
      </rPr>
      <t xml:space="preserve"> i kolumn O kursen ska räknas som.</t>
    </r>
  </si>
  <si>
    <r>
      <rPr>
        <b/>
        <sz val="12"/>
        <color theme="1"/>
        <rFont val="Calibri"/>
        <family val="2"/>
        <scheme val="minor"/>
      </rPr>
      <t>1. Ladda ned  och spara</t>
    </r>
    <r>
      <rPr>
        <sz val="12"/>
        <color theme="1"/>
        <rFont val="Calibri"/>
        <family val="2"/>
        <scheme val="minor"/>
      </rPr>
      <t xml:space="preserve"> den senaste versionen av verktyget på din dator. (se länk nedan)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</si>
</sst>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;&quot;0&quot;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i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507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0" fillId="5" borderId="19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0" fillId="4" borderId="40" xfId="0" applyFill="1" applyBorder="1" applyProtection="1">
      <protection locked="0"/>
    </xf>
    <xf numFmtId="0" fontId="2" fillId="4" borderId="37" xfId="0" applyFont="1" applyFill="1" applyBorder="1" applyAlignment="1" applyProtection="1">
      <alignment horizontal="center"/>
      <protection locked="0"/>
    </xf>
    <xf numFmtId="0" fontId="2" fillId="4" borderId="37" xfId="0" applyFont="1" applyFill="1" applyBorder="1" applyAlignment="1" applyProtection="1">
      <alignment horizontal="center" wrapText="1"/>
      <protection locked="0"/>
    </xf>
    <xf numFmtId="0" fontId="2" fillId="4" borderId="37" xfId="0" applyFont="1" applyFill="1" applyBorder="1" applyAlignment="1" applyProtection="1">
      <alignment vertical="center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41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25" fillId="3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29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3" fillId="0" borderId="30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3" fillId="4" borderId="37" xfId="0" applyFont="1" applyFill="1" applyBorder="1" applyAlignment="1" applyProtection="1">
      <alignment horizontal="center"/>
      <protection locked="0"/>
    </xf>
    <xf numFmtId="0" fontId="0" fillId="4" borderId="41" xfId="0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3" fillId="6" borderId="37" xfId="0" applyFont="1" applyFill="1" applyBorder="1" applyAlignment="1" applyProtection="1">
      <alignment horizontal="center"/>
      <protection locked="0"/>
    </xf>
    <xf numFmtId="0" fontId="0" fillId="6" borderId="41" xfId="0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8" borderId="34" xfId="0" applyFont="1" applyFill="1" applyBorder="1" applyProtection="1">
      <protection locked="0"/>
    </xf>
    <xf numFmtId="0" fontId="0" fillId="8" borderId="2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34" xfId="0" applyFont="1" applyFill="1" applyBorder="1" applyAlignment="1" applyProtection="1">
      <alignment horizontal="center"/>
      <protection locked="0"/>
    </xf>
    <xf numFmtId="0" fontId="0" fillId="9" borderId="40" xfId="0" applyFill="1" applyBorder="1" applyProtection="1">
      <protection locked="0"/>
    </xf>
    <xf numFmtId="0" fontId="1" fillId="9" borderId="18" xfId="0" applyFont="1" applyFill="1" applyBorder="1" applyAlignment="1" applyProtection="1">
      <alignment horizontal="center"/>
      <protection locked="0"/>
    </xf>
    <xf numFmtId="0" fontId="3" fillId="9" borderId="18" xfId="0" applyFont="1" applyFill="1" applyBorder="1" applyAlignment="1" applyProtection="1">
      <alignment horizontal="center"/>
      <protection locked="0"/>
    </xf>
    <xf numFmtId="0" fontId="3" fillId="9" borderId="18" xfId="0" applyFont="1" applyFill="1" applyBorder="1" applyAlignment="1" applyProtection="1">
      <alignment horizontal="center" wrapText="1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0" fillId="9" borderId="18" xfId="0" applyFill="1" applyBorder="1" applyProtection="1">
      <protection locked="0"/>
    </xf>
    <xf numFmtId="0" fontId="0" fillId="9" borderId="18" xfId="0" applyFill="1" applyBorder="1" applyAlignment="1" applyProtection="1">
      <alignment horizontal="center" wrapText="1"/>
      <protection locked="0"/>
    </xf>
    <xf numFmtId="0" fontId="0" fillId="9" borderId="28" xfId="0" applyFill="1" applyBorder="1" applyProtection="1">
      <protection locked="0"/>
    </xf>
    <xf numFmtId="0" fontId="16" fillId="3" borderId="0" xfId="0" applyFont="1" applyFill="1" applyBorder="1" applyAlignment="1" applyProtection="1">
      <protection locked="0"/>
    </xf>
    <xf numFmtId="0" fontId="1" fillId="0" borderId="14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protection locked="0"/>
    </xf>
    <xf numFmtId="0" fontId="0" fillId="5" borderId="20" xfId="0" applyFill="1" applyBorder="1" applyProtection="1">
      <protection locked="0"/>
    </xf>
    <xf numFmtId="0" fontId="2" fillId="5" borderId="18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29" xfId="0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4" fillId="3" borderId="0" xfId="0" applyFont="1" applyFill="1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0" fontId="0" fillId="0" borderId="15" xfId="0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5" fillId="3" borderId="0" xfId="0" applyFont="1" applyFill="1" applyProtection="1">
      <protection locked="0"/>
    </xf>
    <xf numFmtId="0" fontId="0" fillId="3" borderId="2" xfId="0" applyFill="1" applyBorder="1" applyProtection="1"/>
    <xf numFmtId="0" fontId="3" fillId="0" borderId="24" xfId="0" applyFont="1" applyFill="1" applyBorder="1" applyProtection="1"/>
    <xf numFmtId="0" fontId="3" fillId="0" borderId="25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 wrapText="1"/>
    </xf>
    <xf numFmtId="0" fontId="3" fillId="0" borderId="14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wrapText="1"/>
    </xf>
    <xf numFmtId="0" fontId="0" fillId="0" borderId="14" xfId="0" applyFill="1" applyBorder="1" applyProtection="1"/>
    <xf numFmtId="0" fontId="0" fillId="0" borderId="16" xfId="0" applyFill="1" applyBorder="1" applyProtection="1"/>
    <xf numFmtId="0" fontId="0" fillId="4" borderId="7" xfId="0" applyFill="1" applyBorder="1" applyProtection="1"/>
    <xf numFmtId="0" fontId="1" fillId="4" borderId="37" xfId="0" applyFont="1" applyFill="1" applyBorder="1" applyAlignment="1" applyProtection="1">
      <alignment horizontal="center"/>
    </xf>
    <xf numFmtId="0" fontId="3" fillId="4" borderId="37" xfId="0" applyFont="1" applyFill="1" applyBorder="1" applyAlignment="1" applyProtection="1">
      <alignment horizontal="center"/>
    </xf>
    <xf numFmtId="0" fontId="3" fillId="4" borderId="37" xfId="0" applyFont="1" applyFill="1" applyBorder="1" applyAlignment="1" applyProtection="1">
      <alignment horizontal="center" wrapText="1"/>
    </xf>
    <xf numFmtId="0" fontId="0" fillId="0" borderId="24" xfId="0" applyFill="1" applyBorder="1" applyProtection="1"/>
    <xf numFmtId="0" fontId="0" fillId="3" borderId="12" xfId="0" applyFill="1" applyBorder="1" applyProtection="1"/>
    <xf numFmtId="0" fontId="0" fillId="6" borderId="40" xfId="0" applyFill="1" applyBorder="1" applyProtection="1"/>
    <xf numFmtId="0" fontId="1" fillId="6" borderId="37" xfId="0" applyFont="1" applyFill="1" applyBorder="1" applyAlignment="1" applyProtection="1">
      <alignment horizontal="center"/>
    </xf>
    <xf numFmtId="0" fontId="3" fillId="6" borderId="37" xfId="0" applyFont="1" applyFill="1" applyBorder="1" applyAlignment="1" applyProtection="1">
      <alignment horizontal="center"/>
    </xf>
    <xf numFmtId="0" fontId="3" fillId="6" borderId="37" xfId="0" applyFont="1" applyFill="1" applyBorder="1" applyAlignment="1" applyProtection="1">
      <alignment horizontal="center" wrapText="1"/>
    </xf>
    <xf numFmtId="0" fontId="0" fillId="3" borderId="46" xfId="0" applyFill="1" applyBorder="1" applyProtection="1"/>
    <xf numFmtId="0" fontId="3" fillId="0" borderId="1" xfId="0" applyFont="1" applyFill="1" applyBorder="1" applyProtection="1"/>
    <xf numFmtId="0" fontId="26" fillId="0" borderId="1" xfId="0" applyFont="1" applyFill="1" applyBorder="1" applyProtection="1"/>
    <xf numFmtId="0" fontId="26" fillId="0" borderId="1" xfId="0" applyFont="1" applyFill="1" applyBorder="1" applyAlignment="1" applyProtection="1">
      <alignment horizontal="right"/>
    </xf>
    <xf numFmtId="0" fontId="0" fillId="8" borderId="40" xfId="0" applyFill="1" applyBorder="1" applyProtection="1"/>
    <xf numFmtId="0" fontId="1" fillId="8" borderId="14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 wrapText="1"/>
    </xf>
    <xf numFmtId="0" fontId="3" fillId="8" borderId="1" xfId="0" applyFont="1" applyFill="1" applyBorder="1" applyProtection="1"/>
    <xf numFmtId="0" fontId="0" fillId="0" borderId="1" xfId="0" applyFill="1" applyBorder="1" applyProtection="1"/>
    <xf numFmtId="0" fontId="11" fillId="8" borderId="7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8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7" xfId="0" applyFont="1" applyFill="1" applyBorder="1" applyAlignment="1" applyProtection="1">
      <alignment vertical="center"/>
    </xf>
    <xf numFmtId="0" fontId="4" fillId="8" borderId="0" xfId="0" applyFont="1" applyFill="1" applyBorder="1" applyProtection="1"/>
    <xf numFmtId="0" fontId="4" fillId="8" borderId="0" xfId="0" applyFont="1" applyFill="1" applyBorder="1" applyAlignment="1" applyProtection="1">
      <alignment horizontal="center"/>
    </xf>
    <xf numFmtId="0" fontId="15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8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vertical="center"/>
    </xf>
    <xf numFmtId="0" fontId="15" fillId="5" borderId="10" xfId="0" applyFont="1" applyFill="1" applyBorder="1" applyProtection="1"/>
    <xf numFmtId="0" fontId="15" fillId="5" borderId="10" xfId="0" applyFont="1" applyFill="1" applyBorder="1" applyAlignment="1" applyProtection="1">
      <alignment horizontal="center"/>
    </xf>
    <xf numFmtId="0" fontId="15" fillId="5" borderId="11" xfId="0" applyFont="1" applyFill="1" applyBorder="1" applyAlignment="1" applyProtection="1">
      <alignment horizontal="center"/>
    </xf>
    <xf numFmtId="0" fontId="15" fillId="3" borderId="0" xfId="0" applyFont="1" applyFill="1" applyBorder="1" applyAlignment="1" applyProtection="1">
      <alignment vertical="center"/>
    </xf>
    <xf numFmtId="0" fontId="15" fillId="3" borderId="0" xfId="0" applyFont="1" applyFill="1" applyBorder="1" applyProtection="1"/>
    <xf numFmtId="0" fontId="15" fillId="3" borderId="0" xfId="0" applyFont="1" applyFill="1" applyBorder="1" applyAlignment="1" applyProtection="1">
      <alignment horizontal="center"/>
    </xf>
    <xf numFmtId="0" fontId="11" fillId="6" borderId="20" xfId="0" applyFont="1" applyFill="1" applyBorder="1" applyProtection="1"/>
    <xf numFmtId="0" fontId="11" fillId="6" borderId="18" xfId="0" applyFont="1" applyFill="1" applyBorder="1" applyProtection="1"/>
    <xf numFmtId="0" fontId="11" fillId="6" borderId="18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center" vertical="center"/>
    </xf>
    <xf numFmtId="0" fontId="4" fillId="6" borderId="18" xfId="0" applyFont="1" applyFill="1" applyBorder="1" applyProtection="1"/>
    <xf numFmtId="0" fontId="4" fillId="6" borderId="18" xfId="0" applyFont="1" applyFill="1" applyBorder="1" applyAlignment="1" applyProtection="1">
      <alignment horizontal="center"/>
    </xf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164" fontId="10" fillId="2" borderId="0" xfId="0" applyNumberFormat="1" applyFont="1" applyFill="1" applyBorder="1" applyAlignment="1" applyProtection="1">
      <alignment horizontal="center" vertical="center"/>
    </xf>
    <xf numFmtId="1" fontId="13" fillId="2" borderId="8" xfId="0" applyNumberFormat="1" applyFont="1" applyFill="1" applyBorder="1" applyAlignment="1" applyProtection="1">
      <alignment horizontal="center" vertical="center"/>
    </xf>
    <xf numFmtId="0" fontId="13" fillId="2" borderId="7" xfId="0" applyFont="1" applyFill="1" applyBorder="1" applyProtection="1"/>
    <xf numFmtId="0" fontId="15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5" fillId="2" borderId="7" xfId="0" applyFont="1" applyFill="1" applyBorder="1" applyProtection="1"/>
    <xf numFmtId="0" fontId="15" fillId="2" borderId="43" xfId="0" applyFont="1" applyFill="1" applyBorder="1" applyProtection="1"/>
    <xf numFmtId="0" fontId="13" fillId="2" borderId="44" xfId="0" applyFont="1" applyFill="1" applyBorder="1" applyProtection="1"/>
    <xf numFmtId="0" fontId="15" fillId="2" borderId="44" xfId="0" applyFont="1" applyFill="1" applyBorder="1" applyAlignment="1" applyProtection="1">
      <alignment horizontal="center" vertical="center"/>
    </xf>
    <xf numFmtId="0" fontId="13" fillId="2" borderId="44" xfId="0" applyFont="1" applyFill="1" applyBorder="1" applyAlignment="1" applyProtection="1">
      <alignment horizontal="center" vertical="center"/>
    </xf>
    <xf numFmtId="0" fontId="15" fillId="2" borderId="45" xfId="0" applyFont="1" applyFill="1" applyBorder="1" applyAlignment="1" applyProtection="1">
      <alignment horizontal="center" vertical="center"/>
    </xf>
    <xf numFmtId="0" fontId="11" fillId="2" borderId="9" xfId="0" applyFont="1" applyFill="1" applyBorder="1" applyProtection="1"/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4" fillId="3" borderId="0" xfId="0" applyFont="1" applyFill="1" applyBorder="1" applyProtection="1"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3" fillId="0" borderId="35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11" fillId="3" borderId="0" xfId="0" applyFont="1" applyFill="1" applyBorder="1" applyProtection="1"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0" fillId="5" borderId="7" xfId="0" applyFill="1" applyBorder="1" applyProtection="1"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25" fillId="3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13" fillId="2" borderId="8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 vertical="center"/>
    </xf>
    <xf numFmtId="0" fontId="4" fillId="6" borderId="20" xfId="0" applyFont="1" applyFill="1" applyBorder="1" applyProtection="1"/>
    <xf numFmtId="164" fontId="10" fillId="2" borderId="0" xfId="0" applyNumberFormat="1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15" fillId="2" borderId="0" xfId="0" applyFont="1" applyFill="1" applyBorder="1" applyAlignment="1" applyProtection="1"/>
    <xf numFmtId="0" fontId="15" fillId="2" borderId="8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/>
    </xf>
    <xf numFmtId="0" fontId="13" fillId="2" borderId="43" xfId="0" applyFont="1" applyFill="1" applyBorder="1" applyAlignment="1" applyProtection="1"/>
    <xf numFmtId="0" fontId="13" fillId="2" borderId="44" xfId="0" applyFont="1" applyFill="1" applyBorder="1" applyAlignment="1" applyProtection="1"/>
    <xf numFmtId="0" fontId="13" fillId="2" borderId="44" xfId="0" applyFont="1" applyFill="1" applyBorder="1" applyAlignment="1" applyProtection="1">
      <alignment horizontal="center"/>
    </xf>
    <xf numFmtId="0" fontId="13" fillId="2" borderId="45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/>
      <protection locked="0"/>
    </xf>
    <xf numFmtId="0" fontId="0" fillId="10" borderId="41" xfId="0" applyFill="1" applyBorder="1" applyProtection="1">
      <protection locked="0"/>
    </xf>
    <xf numFmtId="0" fontId="3" fillId="2" borderId="37" xfId="0" applyFont="1" applyFill="1" applyBorder="1" applyAlignment="1" applyProtection="1">
      <alignment horizontal="center"/>
      <protection locked="0"/>
    </xf>
    <xf numFmtId="0" fontId="0" fillId="2" borderId="41" xfId="0" applyFill="1" applyBorder="1" applyProtection="1">
      <protection locked="0"/>
    </xf>
    <xf numFmtId="0" fontId="1" fillId="9" borderId="18" xfId="0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0" fontId="0" fillId="10" borderId="7" xfId="0" applyFill="1" applyBorder="1" applyProtection="1"/>
    <xf numFmtId="0" fontId="1" fillId="10" borderId="37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 wrapText="1"/>
    </xf>
    <xf numFmtId="0" fontId="3" fillId="0" borderId="16" xfId="0" applyFont="1" applyFill="1" applyBorder="1" applyProtection="1"/>
    <xf numFmtId="0" fontId="0" fillId="0" borderId="1" xfId="0" applyBorder="1" applyProtection="1"/>
    <xf numFmtId="0" fontId="0" fillId="3" borderId="40" xfId="0" applyFill="1" applyBorder="1" applyProtection="1"/>
    <xf numFmtId="0" fontId="0" fillId="2" borderId="40" xfId="0" applyFill="1" applyBorder="1" applyProtection="1"/>
    <xf numFmtId="0" fontId="1" fillId="2" borderId="37" xfId="0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 wrapText="1"/>
    </xf>
    <xf numFmtId="0" fontId="13" fillId="5" borderId="11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23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9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5" xfId="0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0" fillId="5" borderId="7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4" fillId="5" borderId="7" xfId="0" applyFont="1" applyFill="1" applyBorder="1" applyAlignment="1" applyProtection="1">
      <alignment vertical="center"/>
    </xf>
    <xf numFmtId="0" fontId="14" fillId="5" borderId="9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4" fillId="8" borderId="7" xfId="0" applyFont="1" applyFill="1" applyBorder="1" applyProtection="1"/>
    <xf numFmtId="0" fontId="15" fillId="5" borderId="7" xfId="0" applyFont="1" applyFill="1" applyBorder="1" applyProtection="1"/>
    <xf numFmtId="0" fontId="11" fillId="7" borderId="9" xfId="0" applyFont="1" applyFill="1" applyBorder="1" applyProtection="1"/>
    <xf numFmtId="0" fontId="11" fillId="7" borderId="10" xfId="0" applyFont="1" applyFill="1" applyBorder="1" applyProtection="1"/>
    <xf numFmtId="0" fontId="11" fillId="7" borderId="10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0" fontId="0" fillId="0" borderId="13" xfId="0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 wrapText="1"/>
      <protection locked="0"/>
    </xf>
    <xf numFmtId="0" fontId="3" fillId="0" borderId="13" xfId="0" applyFont="1" applyFill="1" applyBorder="1" applyProtection="1">
      <protection locked="0"/>
    </xf>
    <xf numFmtId="0" fontId="18" fillId="8" borderId="21" xfId="0" applyFont="1" applyFill="1" applyBorder="1" applyAlignment="1" applyProtection="1">
      <alignment vertical="center"/>
      <protection locked="0"/>
    </xf>
    <xf numFmtId="0" fontId="0" fillId="5" borderId="5" xfId="0" applyFill="1" applyBorder="1" applyProtection="1"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0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protection locked="0"/>
    </xf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NumberFormat="1" applyFont="1" applyFill="1" applyBorder="1" applyAlignment="1" applyProtection="1">
      <alignment horizontal="center"/>
    </xf>
    <xf numFmtId="0" fontId="13" fillId="2" borderId="8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 vertical="center"/>
    </xf>
    <xf numFmtId="0" fontId="13" fillId="2" borderId="8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4" fillId="2" borderId="10" xfId="0" applyNumberFormat="1" applyFont="1" applyFill="1" applyBorder="1" applyAlignment="1" applyProtection="1">
      <alignment horizontal="center" vertical="center"/>
    </xf>
    <xf numFmtId="0" fontId="13" fillId="2" borderId="11" xfId="0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/>
    </xf>
    <xf numFmtId="0" fontId="15" fillId="2" borderId="0" xfId="0" applyNumberFormat="1" applyFont="1" applyFill="1" applyBorder="1" applyAlignment="1" applyProtection="1"/>
    <xf numFmtId="0" fontId="15" fillId="2" borderId="8" xfId="0" applyNumberFormat="1" applyFont="1" applyFill="1" applyBorder="1" applyAlignment="1" applyProtection="1"/>
    <xf numFmtId="0" fontId="15" fillId="2" borderId="0" xfId="0" applyNumberFormat="1" applyFont="1" applyFill="1" applyBorder="1" applyAlignment="1" applyProtection="1">
      <alignment horizontal="center"/>
    </xf>
    <xf numFmtId="0" fontId="13" fillId="2" borderId="44" xfId="0" applyNumberFormat="1" applyFont="1" applyFill="1" applyBorder="1" applyAlignment="1" applyProtection="1">
      <alignment horizontal="center"/>
    </xf>
    <xf numFmtId="0" fontId="13" fillId="2" borderId="45" xfId="0" applyNumberFormat="1" applyFont="1" applyFill="1" applyBorder="1" applyAlignment="1" applyProtection="1">
      <alignment horizontal="center"/>
    </xf>
    <xf numFmtId="0" fontId="25" fillId="3" borderId="0" xfId="0" applyFont="1" applyFill="1" applyProtection="1"/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13" fillId="5" borderId="11" xfId="0" applyFont="1" applyFill="1" applyBorder="1" applyAlignment="1" applyProtection="1">
      <alignment horizontal="center" vertical="center"/>
    </xf>
    <xf numFmtId="0" fontId="14" fillId="5" borderId="7" xfId="0" applyFont="1" applyFill="1" applyBorder="1" applyProtection="1"/>
    <xf numFmtId="0" fontId="14" fillId="5" borderId="0" xfId="0" applyFont="1" applyFill="1" applyBorder="1" applyProtection="1"/>
    <xf numFmtId="0" fontId="15" fillId="5" borderId="9" xfId="0" applyFont="1" applyFill="1" applyBorder="1" applyProtection="1"/>
    <xf numFmtId="0" fontId="14" fillId="5" borderId="0" xfId="0" applyNumberFormat="1" applyFont="1" applyFill="1" applyBorder="1" applyAlignment="1" applyProtection="1">
      <alignment horizontal="center"/>
    </xf>
    <xf numFmtId="0" fontId="15" fillId="5" borderId="0" xfId="0" applyNumberFormat="1" applyFont="1" applyFill="1" applyBorder="1" applyAlignment="1" applyProtection="1">
      <alignment horizontal="center"/>
    </xf>
    <xf numFmtId="0" fontId="15" fillId="5" borderId="10" xfId="0" applyNumberFormat="1" applyFont="1" applyFill="1" applyBorder="1" applyAlignment="1" applyProtection="1">
      <alignment horizontal="center"/>
    </xf>
    <xf numFmtId="0" fontId="13" fillId="5" borderId="8" xfId="0" applyNumberFormat="1" applyFont="1" applyFill="1" applyBorder="1" applyAlignment="1" applyProtection="1">
      <alignment horizontal="center" vertical="center"/>
    </xf>
    <xf numFmtId="0" fontId="13" fillId="5" borderId="11" xfId="0" applyNumberFormat="1" applyFont="1" applyFill="1" applyBorder="1" applyAlignment="1" applyProtection="1">
      <alignment horizontal="center" vertical="center"/>
    </xf>
    <xf numFmtId="164" fontId="13" fillId="2" borderId="8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29" fillId="5" borderId="0" xfId="0" applyFont="1" applyFill="1"/>
    <xf numFmtId="0" fontId="0" fillId="3" borderId="35" xfId="0" applyFill="1" applyBorder="1"/>
    <xf numFmtId="0" fontId="15" fillId="3" borderId="17" xfId="0" applyFont="1" applyFill="1" applyBorder="1"/>
    <xf numFmtId="0" fontId="15" fillId="3" borderId="16" xfId="0" applyFont="1" applyFill="1" applyBorder="1"/>
    <xf numFmtId="0" fontId="0" fillId="5" borderId="0" xfId="0" applyFill="1"/>
    <xf numFmtId="0" fontId="0" fillId="3" borderId="32" xfId="0" applyFill="1" applyBorder="1"/>
    <xf numFmtId="0" fontId="15" fillId="3" borderId="0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left" vertical="top" wrapText="1"/>
    </xf>
    <xf numFmtId="0" fontId="0" fillId="3" borderId="33" xfId="0" applyFill="1" applyBorder="1"/>
    <xf numFmtId="0" fontId="0" fillId="3" borderId="32" xfId="0" applyFill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2" borderId="4" xfId="0" applyFill="1" applyBorder="1" applyAlignment="1" applyProtection="1">
      <alignment horizontal="center"/>
      <protection locked="0"/>
    </xf>
    <xf numFmtId="0" fontId="1" fillId="5" borderId="20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5" fillId="8" borderId="33" xfId="0" applyFont="1" applyFill="1" applyBorder="1" applyAlignment="1" applyProtection="1">
      <alignment horizontal="center" vertical="center" wrapText="1"/>
      <protection locked="0"/>
    </xf>
    <xf numFmtId="0" fontId="5" fillId="8" borderId="18" xfId="0" applyFont="1" applyFill="1" applyBorder="1" applyAlignment="1" applyProtection="1">
      <alignment horizontal="center" vertical="center" wrapText="1"/>
      <protection locked="0"/>
    </xf>
    <xf numFmtId="0" fontId="5" fillId="8" borderId="24" xfId="0" applyFont="1" applyFill="1" applyBorder="1" applyAlignment="1" applyProtection="1">
      <alignment horizontal="center" vertical="center" wrapText="1"/>
      <protection locked="0"/>
    </xf>
    <xf numFmtId="0" fontId="31" fillId="3" borderId="2" xfId="0" applyFont="1" applyFill="1" applyBorder="1" applyProtection="1"/>
    <xf numFmtId="0" fontId="31" fillId="0" borderId="14" xfId="0" applyFont="1" applyFill="1" applyBorder="1" applyProtection="1"/>
    <xf numFmtId="0" fontId="0" fillId="3" borderId="12" xfId="0" applyFill="1" applyBorder="1" applyAlignment="1" applyProtection="1">
      <alignment wrapText="1"/>
    </xf>
    <xf numFmtId="0" fontId="34" fillId="4" borderId="37" xfId="0" applyFont="1" applyFill="1" applyBorder="1" applyAlignment="1" applyProtection="1">
      <alignment horizontal="center" vertical="center" wrapText="1"/>
      <protection locked="0"/>
    </xf>
    <xf numFmtId="0" fontId="35" fillId="2" borderId="4" xfId="0" applyFont="1" applyFill="1" applyBorder="1" applyProtection="1"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35" fillId="0" borderId="4" xfId="0" applyFont="1" applyBorder="1" applyAlignment="1" applyProtection="1">
      <alignment horizontal="center"/>
      <protection locked="0"/>
    </xf>
    <xf numFmtId="0" fontId="35" fillId="3" borderId="0" xfId="0" applyFont="1" applyFill="1" applyProtection="1">
      <protection locked="0"/>
    </xf>
    <xf numFmtId="0" fontId="35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18" fillId="8" borderId="18" xfId="0" applyFont="1" applyFill="1" applyBorder="1" applyAlignment="1" applyProtection="1">
      <alignment vertical="center"/>
      <protection locked="0"/>
    </xf>
    <xf numFmtId="0" fontId="0" fillId="2" borderId="31" xfId="0" applyFill="1" applyBorder="1" applyProtection="1">
      <protection locked="0"/>
    </xf>
    <xf numFmtId="0" fontId="3" fillId="9" borderId="18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13" fillId="5" borderId="13" xfId="0" applyFont="1" applyFill="1" applyBorder="1" applyAlignment="1" applyProtection="1">
      <alignment vertical="center"/>
      <protection locked="0"/>
    </xf>
    <xf numFmtId="0" fontId="13" fillId="5" borderId="30" xfId="0" applyFont="1" applyFill="1" applyBorder="1" applyAlignment="1" applyProtection="1">
      <alignment vertical="center"/>
      <protection locked="0"/>
    </xf>
    <xf numFmtId="0" fontId="28" fillId="3" borderId="10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25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8" fillId="8" borderId="40" xfId="0" applyFont="1" applyFill="1" applyBorder="1" applyAlignment="1" applyProtection="1">
      <alignment horizontal="center" vertical="center"/>
      <protection locked="0"/>
    </xf>
    <xf numFmtId="0" fontId="18" fillId="8" borderId="37" xfId="0" applyFont="1" applyFill="1" applyBorder="1" applyAlignment="1" applyProtection="1">
      <alignment horizontal="center" vertical="center"/>
      <protection locked="0"/>
    </xf>
    <xf numFmtId="0" fontId="18" fillId="8" borderId="41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19" fillId="5" borderId="19" xfId="0" applyFont="1" applyFill="1" applyBorder="1" applyAlignment="1" applyProtection="1">
      <alignment horizontal="center"/>
      <protection locked="0"/>
    </xf>
    <xf numFmtId="0" fontId="19" fillId="5" borderId="17" xfId="0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/>
    </xf>
    <xf numFmtId="0" fontId="4" fillId="6" borderId="20" xfId="0" applyFont="1" applyFill="1" applyBorder="1" applyAlignment="1" applyProtection="1">
      <alignment horizontal="center"/>
    </xf>
    <xf numFmtId="0" fontId="4" fillId="6" borderId="18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21" xfId="0" applyFont="1" applyFill="1" applyBorder="1" applyAlignment="1" applyProtection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4" fillId="8" borderId="8" xfId="0" applyFont="1" applyFill="1" applyBorder="1" applyAlignment="1" applyProtection="1">
      <alignment horizontal="center" wrapText="1"/>
    </xf>
    <xf numFmtId="0" fontId="0" fillId="3" borderId="0" xfId="0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2" fillId="6" borderId="7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 wrapText="1"/>
    </xf>
    <xf numFmtId="0" fontId="4" fillId="6" borderId="21" xfId="0" applyFont="1" applyFill="1" applyBorder="1" applyAlignment="1" applyProtection="1">
      <alignment horizontal="center" wrapText="1"/>
    </xf>
    <xf numFmtId="0" fontId="5" fillId="8" borderId="35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23" xfId="0" applyFont="1" applyFill="1" applyBorder="1" applyAlignment="1" applyProtection="1">
      <alignment horizontal="center" vertical="center" wrapText="1"/>
      <protection locked="0"/>
    </xf>
    <xf numFmtId="0" fontId="5" fillId="8" borderId="33" xfId="0" applyFont="1" applyFill="1" applyBorder="1" applyAlignment="1" applyProtection="1">
      <alignment horizontal="center" vertical="center" wrapText="1"/>
      <protection locked="0"/>
    </xf>
    <xf numFmtId="0" fontId="5" fillId="8" borderId="18" xfId="0" applyFont="1" applyFill="1" applyBorder="1" applyAlignment="1" applyProtection="1">
      <alignment horizontal="center" vertical="center" wrapText="1"/>
      <protection locked="0"/>
    </xf>
    <xf numFmtId="0" fontId="5" fillId="8" borderId="24" xfId="0" applyFont="1" applyFill="1" applyBorder="1" applyAlignment="1" applyProtection="1">
      <alignment horizontal="center" vertical="center" wrapText="1"/>
      <protection locked="0"/>
    </xf>
    <xf numFmtId="0" fontId="5" fillId="6" borderId="35" xfId="0" applyFont="1" applyFill="1" applyBorder="1" applyAlignment="1" applyProtection="1">
      <alignment horizontal="center" vertical="center" wrapText="1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0" fontId="5" fillId="6" borderId="16" xfId="0" applyFont="1" applyFill="1" applyBorder="1" applyAlignment="1" applyProtection="1">
      <alignment horizontal="center" vertical="center" wrapText="1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23" xfId="0" applyFont="1" applyFill="1" applyBorder="1" applyAlignment="1" applyProtection="1">
      <alignment horizontal="center" vertical="center" wrapText="1"/>
      <protection locked="0"/>
    </xf>
    <xf numFmtId="0" fontId="5" fillId="6" borderId="33" xfId="0" applyFont="1" applyFill="1" applyBorder="1" applyAlignment="1" applyProtection="1">
      <alignment horizontal="center" vertical="center" wrapText="1"/>
      <protection locked="0"/>
    </xf>
    <xf numFmtId="0" fontId="5" fillId="6" borderId="18" xfId="0" applyFont="1" applyFill="1" applyBorder="1" applyAlignment="1" applyProtection="1">
      <alignment horizontal="center" vertical="center" wrapText="1"/>
      <protection locked="0"/>
    </xf>
    <xf numFmtId="0" fontId="5" fillId="6" borderId="24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0" fontId="17" fillId="6" borderId="26" xfId="0" applyFont="1" applyFill="1" applyBorder="1" applyAlignment="1" applyProtection="1">
      <alignment horizontal="center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6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9" fillId="8" borderId="20" xfId="0" applyFont="1" applyFill="1" applyBorder="1" applyAlignment="1" applyProtection="1">
      <alignment horizontal="center" vertical="center"/>
      <protection locked="0"/>
    </xf>
    <xf numFmtId="0" fontId="9" fillId="8" borderId="18" xfId="0" applyFont="1" applyFill="1" applyBorder="1" applyAlignment="1" applyProtection="1">
      <alignment horizontal="center" vertical="center"/>
      <protection locked="0"/>
    </xf>
    <xf numFmtId="0" fontId="9" fillId="8" borderId="21" xfId="0" applyFont="1" applyFill="1" applyBorder="1" applyAlignment="1" applyProtection="1">
      <alignment horizontal="center" vertical="center"/>
      <protection locked="0"/>
    </xf>
    <xf numFmtId="0" fontId="1" fillId="5" borderId="39" xfId="0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 applyProtection="1">
      <alignment horizontal="center" vertical="center" wrapText="1"/>
      <protection locked="0"/>
    </xf>
    <xf numFmtId="0" fontId="2" fillId="5" borderId="38" xfId="0" applyFont="1" applyFill="1" applyBorder="1" applyAlignment="1" applyProtection="1">
      <alignment horizontal="center" vertical="center" wrapText="1"/>
      <protection locked="0"/>
    </xf>
    <xf numFmtId="0" fontId="2" fillId="5" borderId="33" xfId="0" applyFont="1" applyFill="1" applyBorder="1" applyAlignment="1" applyProtection="1">
      <alignment horizontal="center" wrapText="1"/>
      <protection locked="0"/>
    </xf>
    <xf numFmtId="0" fontId="2" fillId="5" borderId="18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wrapText="1"/>
      <protection locked="0"/>
    </xf>
    <xf numFmtId="0" fontId="2" fillId="5" borderId="23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33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17" fillId="8" borderId="5" xfId="0" applyFont="1" applyFill="1" applyBorder="1" applyAlignment="1" applyProtection="1">
      <alignment horizontal="center" wrapText="1"/>
    </xf>
    <xf numFmtId="0" fontId="17" fillId="8" borderId="6" xfId="0" applyFont="1" applyFill="1" applyBorder="1" applyAlignment="1" applyProtection="1">
      <alignment horizontal="center" wrapText="1"/>
    </xf>
    <xf numFmtId="0" fontId="17" fillId="8" borderId="26" xfId="0" applyFont="1" applyFill="1" applyBorder="1" applyAlignment="1" applyProtection="1">
      <alignment horizontal="center" wrapText="1"/>
    </xf>
    <xf numFmtId="0" fontId="11" fillId="8" borderId="7" xfId="0" applyFont="1" applyFill="1" applyBorder="1" applyAlignment="1" applyProtection="1">
      <alignment horizontal="left" wrapText="1"/>
    </xf>
    <xf numFmtId="0" fontId="12" fillId="8" borderId="0" xfId="0" applyFont="1" applyFill="1" applyBorder="1" applyAlignment="1" applyProtection="1">
      <alignment horizontal="left" wrapText="1"/>
    </xf>
    <xf numFmtId="0" fontId="30" fillId="3" borderId="0" xfId="1" applyFill="1" applyBorder="1" applyAlignment="1">
      <alignment horizontal="left" vertical="top" wrapText="1"/>
    </xf>
    <xf numFmtId="0" fontId="30" fillId="3" borderId="23" xfId="1" applyFill="1" applyBorder="1" applyAlignment="1">
      <alignment horizontal="left" vertical="top" wrapText="1"/>
    </xf>
    <xf numFmtId="0" fontId="30" fillId="3" borderId="18" xfId="1" applyFill="1" applyBorder="1" applyAlignment="1">
      <alignment horizontal="left" vertical="top" wrapText="1"/>
    </xf>
    <xf numFmtId="0" fontId="30" fillId="3" borderId="24" xfId="1" applyFill="1" applyBorder="1" applyAlignment="1">
      <alignment horizontal="left" vertical="top" wrapText="1"/>
    </xf>
    <xf numFmtId="0" fontId="16" fillId="5" borderId="0" xfId="0" applyFont="1" applyFill="1" applyAlignment="1">
      <alignment horizontal="left"/>
    </xf>
    <xf numFmtId="0" fontId="15" fillId="0" borderId="0" xfId="0" applyFont="1" applyBorder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23" xfId="0" applyFont="1" applyFill="1" applyBorder="1" applyAlignment="1">
      <alignment horizontal="left" vertical="top" wrapText="1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2" fillId="5" borderId="25" xfId="0" applyFont="1" applyFill="1" applyBorder="1" applyAlignment="1" applyProtection="1">
      <alignment horizontal="center" wrapText="1"/>
      <protection locked="0"/>
    </xf>
    <xf numFmtId="0" fontId="2" fillId="5" borderId="54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18" fillId="8" borderId="20" xfId="0" applyFont="1" applyFill="1" applyBorder="1" applyAlignment="1" applyProtection="1">
      <alignment horizontal="center" vertical="center"/>
      <protection locked="0"/>
    </xf>
    <xf numFmtId="0" fontId="18" fillId="8" borderId="18" xfId="0" applyFont="1" applyFill="1" applyBorder="1" applyAlignment="1" applyProtection="1">
      <alignment horizontal="center" vertical="center"/>
      <protection locked="0"/>
    </xf>
    <xf numFmtId="0" fontId="16" fillId="8" borderId="5" xfId="0" applyFont="1" applyFill="1" applyBorder="1" applyAlignment="1" applyProtection="1">
      <alignment horizontal="center" vertical="center"/>
      <protection locked="0"/>
    </xf>
    <xf numFmtId="0" fontId="16" fillId="8" borderId="6" xfId="0" applyFont="1" applyFill="1" applyBorder="1" applyAlignment="1" applyProtection="1">
      <alignment horizontal="center" vertical="center"/>
      <protection locked="0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6" fillId="8" borderId="20" xfId="0" applyFont="1" applyFill="1" applyBorder="1" applyAlignment="1" applyProtection="1">
      <alignment horizontal="center" vertical="center"/>
      <protection locked="0"/>
    </xf>
    <xf numFmtId="0" fontId="16" fillId="8" borderId="18" xfId="0" applyFont="1" applyFill="1" applyBorder="1" applyAlignment="1" applyProtection="1">
      <alignment horizontal="center" vertical="center"/>
      <protection locked="0"/>
    </xf>
    <xf numFmtId="0" fontId="16" fillId="8" borderId="21" xfId="0" applyFont="1" applyFill="1" applyBorder="1" applyAlignment="1" applyProtection="1">
      <alignment horizontal="center" vertical="center"/>
      <protection locked="0"/>
    </xf>
    <xf numFmtId="0" fontId="28" fillId="3" borderId="10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47" xfId="0" applyFont="1" applyFill="1" applyBorder="1" applyAlignment="1" applyProtection="1">
      <alignment horizontal="center" wrapText="1"/>
      <protection locked="0"/>
    </xf>
    <xf numFmtId="0" fontId="2" fillId="5" borderId="48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1" fillId="5" borderId="50" xfId="0" applyFont="1" applyFill="1" applyBorder="1" applyAlignment="1" applyProtection="1">
      <alignment horizontal="center" vertical="center" wrapText="1"/>
      <protection locked="0"/>
    </xf>
    <xf numFmtId="0" fontId="16" fillId="5" borderId="7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3" fillId="5" borderId="25" xfId="0" applyFont="1" applyFill="1" applyBorder="1" applyAlignment="1" applyProtection="1">
      <alignment horizontal="center" vertical="center"/>
      <protection locked="0"/>
    </xf>
    <xf numFmtId="0" fontId="13" fillId="5" borderId="28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</xf>
    <xf numFmtId="0" fontId="13" fillId="3" borderId="25" xfId="0" applyFont="1" applyFill="1" applyBorder="1" applyAlignment="1" applyProtection="1">
      <alignment horizontal="center" vertical="center"/>
    </xf>
    <xf numFmtId="0" fontId="13" fillId="3" borderId="30" xfId="0" applyFont="1" applyFill="1" applyBorder="1" applyAlignment="1" applyProtection="1">
      <alignment horizontal="center" vertical="center"/>
    </xf>
    <xf numFmtId="0" fontId="13" fillId="3" borderId="28" xfId="0" applyFont="1" applyFill="1" applyBorder="1" applyAlignment="1" applyProtection="1">
      <alignment horizontal="center" vertical="center"/>
    </xf>
    <xf numFmtId="0" fontId="27" fillId="3" borderId="0" xfId="0" applyFont="1" applyFill="1" applyBorder="1" applyAlignment="1" applyProtection="1">
      <alignment horizontal="center" vertical="center" wrapText="1"/>
      <protection locked="0"/>
    </xf>
    <xf numFmtId="0" fontId="13" fillId="3" borderId="53" xfId="0" applyFont="1" applyFill="1" applyBorder="1" applyAlignment="1" applyProtection="1">
      <alignment horizontal="center" vertical="center"/>
    </xf>
    <xf numFmtId="0" fontId="13" fillId="3" borderId="42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18" fillId="8" borderId="5" xfId="0" applyFont="1" applyFill="1" applyBorder="1" applyAlignment="1" applyProtection="1">
      <alignment horizontal="center" vertical="center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18" fillId="8" borderId="26" xfId="0" applyFont="1" applyFill="1" applyBorder="1" applyAlignment="1" applyProtection="1">
      <alignment horizontal="center" vertical="center"/>
      <protection locked="0"/>
    </xf>
    <xf numFmtId="0" fontId="18" fillId="8" borderId="2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6" fillId="8" borderId="35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8" borderId="23" xfId="0" applyFont="1" applyFill="1" applyBorder="1" applyAlignment="1" applyProtection="1">
      <alignment horizontal="center" vertical="center" wrapText="1"/>
      <protection locked="0"/>
    </xf>
    <xf numFmtId="0" fontId="1" fillId="8" borderId="33" xfId="0" applyFont="1" applyFill="1" applyBorder="1" applyAlignment="1" applyProtection="1">
      <alignment horizontal="center" vertical="center" wrapText="1"/>
      <protection locked="0"/>
    </xf>
    <xf numFmtId="0" fontId="1" fillId="8" borderId="18" xfId="0" applyFont="1" applyFill="1" applyBorder="1" applyAlignment="1" applyProtection="1">
      <alignment horizontal="center" vertical="center" wrapText="1"/>
      <protection locked="0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/>
      <protection locked="0"/>
    </xf>
    <xf numFmtId="0" fontId="20" fillId="5" borderId="47" xfId="0" applyFont="1" applyFill="1" applyBorder="1" applyAlignment="1" applyProtection="1">
      <alignment horizontal="center"/>
      <protection locked="0"/>
    </xf>
    <xf numFmtId="0" fontId="28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horizontal="center"/>
    </xf>
    <xf numFmtId="0" fontId="17" fillId="8" borderId="26" xfId="0" applyFont="1" applyFill="1" applyBorder="1" applyAlignment="1" applyProtection="1">
      <alignment horizontal="center"/>
    </xf>
    <xf numFmtId="0" fontId="16" fillId="8" borderId="5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4" fillId="8" borderId="26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10" fillId="5" borderId="27" xfId="0" applyFont="1" applyFill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 applyProtection="1">
      <alignment horizontal="center" vertical="center" wrapText="1"/>
      <protection locked="0"/>
    </xf>
    <xf numFmtId="0" fontId="10" fillId="5" borderId="51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52" xfId="0" applyFont="1" applyFill="1" applyBorder="1" applyAlignment="1" applyProtection="1">
      <alignment horizontal="center" vertical="center" wrapText="1"/>
      <protection locked="0"/>
    </xf>
    <xf numFmtId="0" fontId="13" fillId="5" borderId="29" xfId="0" applyFont="1" applyFill="1" applyBorder="1" applyAlignment="1" applyProtection="1">
      <alignment horizontal="center" vertical="center" wrapText="1"/>
      <protection locked="0"/>
    </xf>
  </cellXfs>
  <cellStyles count="2">
    <cellStyle name="Hyperlänk" xfId="1" builtinId="8"/>
    <cellStyle name="Normal" xfId="0" builtinId="0"/>
  </cellStyles>
  <dxfs count="4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2</xdr:row>
      <xdr:rowOff>190499</xdr:rowOff>
    </xdr:from>
    <xdr:to>
      <xdr:col>20</xdr:col>
      <xdr:colOff>400050</xdr:colOff>
      <xdr:row>4</xdr:row>
      <xdr:rowOff>171450</xdr:rowOff>
    </xdr:to>
    <xdr:sp macro="" textlink="">
      <xdr:nvSpPr>
        <xdr:cNvPr id="2" name="Vänsterpil 1"/>
        <xdr:cNvSpPr/>
      </xdr:nvSpPr>
      <xdr:spPr>
        <a:xfrm>
          <a:off x="21336000" y="1066799"/>
          <a:ext cx="942975" cy="590551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91018</xdr:colOff>
      <xdr:row>35</xdr:row>
      <xdr:rowOff>146051</xdr:rowOff>
    </xdr:from>
    <xdr:to>
      <xdr:col>20</xdr:col>
      <xdr:colOff>381000</xdr:colOff>
      <xdr:row>37</xdr:row>
      <xdr:rowOff>76200</xdr:rowOff>
    </xdr:to>
    <xdr:sp macro="" textlink="">
      <xdr:nvSpPr>
        <xdr:cNvPr id="3" name="Vänsterpil 2"/>
        <xdr:cNvSpPr/>
      </xdr:nvSpPr>
      <xdr:spPr>
        <a:xfrm>
          <a:off x="21360343" y="12633326"/>
          <a:ext cx="899582" cy="63499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76200</xdr:colOff>
      <xdr:row>8</xdr:row>
      <xdr:rowOff>219076</xdr:rowOff>
    </xdr:from>
    <xdr:to>
      <xdr:col>20</xdr:col>
      <xdr:colOff>400049</xdr:colOff>
      <xdr:row>10</xdr:row>
      <xdr:rowOff>57150</xdr:rowOff>
    </xdr:to>
    <xdr:sp macro="" textlink="">
      <xdr:nvSpPr>
        <xdr:cNvPr id="6" name="Vänsterpil 5"/>
        <xdr:cNvSpPr/>
      </xdr:nvSpPr>
      <xdr:spPr>
        <a:xfrm>
          <a:off x="21345525" y="3228976"/>
          <a:ext cx="933449" cy="542924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152401</xdr:colOff>
      <xdr:row>2</xdr:row>
      <xdr:rowOff>104776</xdr:rowOff>
    </xdr:from>
    <xdr:to>
      <xdr:col>22</xdr:col>
      <xdr:colOff>428625</xdr:colOff>
      <xdr:row>4</xdr:row>
      <xdr:rowOff>257176</xdr:rowOff>
    </xdr:to>
    <xdr:sp macro="" textlink="">
      <xdr:nvSpPr>
        <xdr:cNvPr id="2" name="Vänsterpil 1"/>
        <xdr:cNvSpPr/>
      </xdr:nvSpPr>
      <xdr:spPr>
        <a:xfrm>
          <a:off x="20697826" y="971551"/>
          <a:ext cx="885824" cy="762000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129118</xdr:colOff>
      <xdr:row>35</xdr:row>
      <xdr:rowOff>276226</xdr:rowOff>
    </xdr:from>
    <xdr:to>
      <xdr:col>22</xdr:col>
      <xdr:colOff>352426</xdr:colOff>
      <xdr:row>37</xdr:row>
      <xdr:rowOff>200026</xdr:rowOff>
    </xdr:to>
    <xdr:sp macro="" textlink="">
      <xdr:nvSpPr>
        <xdr:cNvPr id="3" name="Vänsterpil 2"/>
        <xdr:cNvSpPr/>
      </xdr:nvSpPr>
      <xdr:spPr>
        <a:xfrm>
          <a:off x="20293543" y="12573001"/>
          <a:ext cx="785283" cy="7429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180976</xdr:colOff>
      <xdr:row>7</xdr:row>
      <xdr:rowOff>342899</xdr:rowOff>
    </xdr:from>
    <xdr:to>
      <xdr:col>22</xdr:col>
      <xdr:colOff>409575</xdr:colOff>
      <xdr:row>10</xdr:row>
      <xdr:rowOff>38099</xdr:rowOff>
    </xdr:to>
    <xdr:sp macro="" textlink="">
      <xdr:nvSpPr>
        <xdr:cNvPr id="4" name="Vänsterpil 3"/>
        <xdr:cNvSpPr/>
      </xdr:nvSpPr>
      <xdr:spPr>
        <a:xfrm>
          <a:off x="20726401" y="2990849"/>
          <a:ext cx="838199" cy="752475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333375</xdr:colOff>
      <xdr:row>1</xdr:row>
      <xdr:rowOff>114300</xdr:rowOff>
    </xdr:from>
    <xdr:to>
      <xdr:col>14</xdr:col>
      <xdr:colOff>1209675</xdr:colOff>
      <xdr:row>3</xdr:row>
      <xdr:rowOff>114300</xdr:rowOff>
    </xdr:to>
    <xdr:sp macro="" textlink="">
      <xdr:nvSpPr>
        <xdr:cNvPr id="5" name="Rektangulär bildtext 4"/>
        <xdr:cNvSpPr/>
      </xdr:nvSpPr>
      <xdr:spPr>
        <a:xfrm>
          <a:off x="11515725" y="685800"/>
          <a:ext cx="2219325" cy="9429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här med att sätta X (kolumn N) välj sedan vilket huvudområde kursen ska räknas in</a:t>
          </a:r>
          <a:r>
            <a:rPr lang="sv-SE" sz="1200" baseline="0"/>
            <a:t> i (kolumn O)</a:t>
          </a:r>
          <a:endParaRPr lang="sv-SE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152401</xdr:colOff>
      <xdr:row>2</xdr:row>
      <xdr:rowOff>104776</xdr:rowOff>
    </xdr:from>
    <xdr:to>
      <xdr:col>20</xdr:col>
      <xdr:colOff>428625</xdr:colOff>
      <xdr:row>3</xdr:row>
      <xdr:rowOff>209550</xdr:rowOff>
    </xdr:to>
    <xdr:sp macro="" textlink="">
      <xdr:nvSpPr>
        <xdr:cNvPr id="2" name="Vänsterpil 1"/>
        <xdr:cNvSpPr/>
      </xdr:nvSpPr>
      <xdr:spPr>
        <a:xfrm>
          <a:off x="21059776" y="971551"/>
          <a:ext cx="838199" cy="447674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110068</xdr:colOff>
      <xdr:row>35</xdr:row>
      <xdr:rowOff>238126</xdr:rowOff>
    </xdr:from>
    <xdr:to>
      <xdr:col>20</xdr:col>
      <xdr:colOff>333376</xdr:colOff>
      <xdr:row>36</xdr:row>
      <xdr:rowOff>247650</xdr:rowOff>
    </xdr:to>
    <xdr:sp macro="" textlink="">
      <xdr:nvSpPr>
        <xdr:cNvPr id="3" name="Vänsterpil 2"/>
        <xdr:cNvSpPr/>
      </xdr:nvSpPr>
      <xdr:spPr>
        <a:xfrm>
          <a:off x="21017443" y="12439651"/>
          <a:ext cx="785283" cy="36194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171451</xdr:colOff>
      <xdr:row>8</xdr:row>
      <xdr:rowOff>123825</xdr:rowOff>
    </xdr:from>
    <xdr:to>
      <xdr:col>20</xdr:col>
      <xdr:colOff>400050</xdr:colOff>
      <xdr:row>9</xdr:row>
      <xdr:rowOff>200026</xdr:rowOff>
    </xdr:to>
    <xdr:sp macro="" textlink="">
      <xdr:nvSpPr>
        <xdr:cNvPr id="4" name="Vänsterpil 3"/>
        <xdr:cNvSpPr/>
      </xdr:nvSpPr>
      <xdr:spPr>
        <a:xfrm>
          <a:off x="21078826" y="2943225"/>
          <a:ext cx="790574" cy="428626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/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220287</xdr:colOff>
      <xdr:row>25</xdr:row>
      <xdr:rowOff>134033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142875</xdr:rowOff>
    </xdr:from>
    <xdr:to>
      <xdr:col>12</xdr:col>
      <xdr:colOff>201235</xdr:colOff>
      <xdr:row>56</xdr:row>
      <xdr:rowOff>57962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05375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tudent.slu.se/studier/kurser-och-program/program-pa-grundniva/skogsekonomi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7"/>
  <sheetViews>
    <sheetView zoomScaleNormal="100" workbookViewId="0">
      <selection activeCell="I9" sqref="I9"/>
    </sheetView>
  </sheetViews>
  <sheetFormatPr defaultColWidth="9.140625" defaultRowHeight="17.25" customHeight="1" x14ac:dyDescent="0.25"/>
  <cols>
    <col min="1" max="2" width="9.140625" style="4"/>
    <col min="3" max="3" width="48.7109375" style="5" customWidth="1"/>
    <col min="4" max="4" width="5.7109375" style="5" customWidth="1"/>
    <col min="5" max="5" width="6.7109375" style="5" customWidth="1"/>
    <col min="6" max="6" width="23.5703125" style="5" customWidth="1"/>
    <col min="7" max="7" width="19.85546875" style="5" customWidth="1"/>
    <col min="8" max="8" width="14.42578125" style="5" customWidth="1"/>
    <col min="9" max="9" width="14.140625" style="5" customWidth="1"/>
    <col min="10" max="10" width="13.7109375" style="5" customWidth="1"/>
    <col min="11" max="12" width="9.85546875" style="5" customWidth="1"/>
    <col min="13" max="13" width="24.140625" style="5" customWidth="1"/>
    <col min="14" max="14" width="4" style="4" customWidth="1"/>
    <col min="15" max="15" width="28.42578125" style="5" customWidth="1"/>
    <col min="16" max="16" width="18" style="5" customWidth="1"/>
    <col min="17" max="17" width="14.7109375" style="5" customWidth="1"/>
    <col min="18" max="18" width="9.42578125" style="5" customWidth="1"/>
    <col min="19" max="19" width="21.140625" style="5" customWidth="1"/>
    <col min="20" max="20" width="7.7109375" style="5" customWidth="1"/>
    <col min="21" max="21" width="7.140625" style="5" customWidth="1"/>
    <col min="22" max="22" width="14.42578125" style="5" customWidth="1"/>
    <col min="23" max="30" width="9.140625" style="5"/>
    <col min="31" max="50" width="9.140625" style="4"/>
    <col min="51" max="16384" width="9.140625" style="5"/>
  </cols>
  <sheetData>
    <row r="1" spans="2:30" ht="49.5" customHeight="1" thickBot="1" x14ac:dyDescent="0.3">
      <c r="B1" s="341" t="s">
        <v>204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2:30" ht="48" customHeight="1" x14ac:dyDescent="0.35">
      <c r="B2" s="389" t="s">
        <v>68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1"/>
      <c r="N2" s="6"/>
      <c r="O2" s="411" t="s">
        <v>70</v>
      </c>
      <c r="P2" s="412"/>
      <c r="Q2" s="412"/>
      <c r="R2" s="412"/>
      <c r="S2" s="413"/>
      <c r="T2" s="6"/>
      <c r="U2" s="6"/>
      <c r="V2" s="6"/>
      <c r="W2" s="4"/>
      <c r="X2" s="4"/>
      <c r="Y2" s="4"/>
      <c r="Z2" s="4"/>
      <c r="AA2" s="4"/>
      <c r="AB2" s="4"/>
      <c r="AC2" s="4"/>
      <c r="AD2" s="4"/>
    </row>
    <row r="3" spans="2:30" ht="27" customHeight="1" x14ac:dyDescent="0.35">
      <c r="B3" s="392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4"/>
      <c r="O3" s="414" t="s">
        <v>71</v>
      </c>
      <c r="P3" s="415"/>
      <c r="Q3" s="415"/>
      <c r="R3" s="415"/>
      <c r="S3" s="359" t="s">
        <v>62</v>
      </c>
      <c r="T3" s="4"/>
      <c r="U3" s="4"/>
      <c r="V3" s="368" t="s">
        <v>110</v>
      </c>
      <c r="W3" s="369"/>
      <c r="X3" s="370"/>
      <c r="Y3" s="4"/>
      <c r="Z3" s="4"/>
      <c r="AA3" s="4"/>
      <c r="AB3" s="4"/>
      <c r="AC3" s="4"/>
      <c r="AD3" s="4"/>
    </row>
    <row r="4" spans="2:30" ht="21" customHeight="1" x14ac:dyDescent="0.3">
      <c r="B4" s="395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7"/>
      <c r="O4" s="111" t="s">
        <v>46</v>
      </c>
      <c r="P4" s="112"/>
      <c r="Q4" s="113" t="s">
        <v>3</v>
      </c>
      <c r="R4" s="113" t="s">
        <v>22</v>
      </c>
      <c r="S4" s="359"/>
      <c r="T4" s="4"/>
      <c r="U4" s="4"/>
      <c r="V4" s="371"/>
      <c r="W4" s="372"/>
      <c r="X4" s="373"/>
      <c r="Y4" s="4"/>
      <c r="Z4" s="4"/>
      <c r="AA4" s="4"/>
      <c r="AB4" s="4"/>
      <c r="AC4" s="4"/>
      <c r="AD4" s="4"/>
    </row>
    <row r="5" spans="2:30" ht="31.5" customHeight="1" x14ac:dyDescent="0.25">
      <c r="B5" s="7"/>
      <c r="C5" s="8"/>
      <c r="D5" s="8"/>
      <c r="E5" s="8"/>
      <c r="F5" s="410" t="s">
        <v>44</v>
      </c>
      <c r="G5" s="409" t="s">
        <v>45</v>
      </c>
      <c r="H5" s="406" t="s">
        <v>59</v>
      </c>
      <c r="I5" s="407"/>
      <c r="J5" s="408"/>
      <c r="K5" s="400" t="s">
        <v>60</v>
      </c>
      <c r="L5" s="400" t="s">
        <v>76</v>
      </c>
      <c r="M5" s="398" t="s">
        <v>24</v>
      </c>
      <c r="O5" s="114" t="s">
        <v>161</v>
      </c>
      <c r="P5" s="115"/>
      <c r="Q5" s="116">
        <f>SUMIFS(D8:D40,L8:L40,"x")</f>
        <v>0</v>
      </c>
      <c r="R5" s="116">
        <v>180</v>
      </c>
      <c r="S5" s="117">
        <f>IF((R5-Q5)&lt;0,0,SUM(R5-Q5))</f>
        <v>180</v>
      </c>
      <c r="T5" s="9"/>
      <c r="U5" s="9"/>
      <c r="V5" s="371"/>
      <c r="W5" s="372"/>
      <c r="X5" s="373"/>
      <c r="Y5" s="4"/>
      <c r="Z5" s="4"/>
      <c r="AA5" s="4"/>
      <c r="AB5" s="4"/>
      <c r="AC5" s="4"/>
      <c r="AD5" s="4"/>
    </row>
    <row r="6" spans="2:30" ht="49.5" customHeight="1" x14ac:dyDescent="0.25">
      <c r="B6" s="10" t="s">
        <v>52</v>
      </c>
      <c r="C6" s="11" t="s">
        <v>2</v>
      </c>
      <c r="D6" s="11" t="s">
        <v>10</v>
      </c>
      <c r="E6" s="11" t="s">
        <v>23</v>
      </c>
      <c r="F6" s="405"/>
      <c r="G6" s="404"/>
      <c r="H6" s="12" t="s">
        <v>58</v>
      </c>
      <c r="I6" s="12" t="s">
        <v>14</v>
      </c>
      <c r="J6" s="12" t="s">
        <v>201</v>
      </c>
      <c r="K6" s="400"/>
      <c r="L6" s="400"/>
      <c r="M6" s="398"/>
      <c r="O6" s="118" t="s">
        <v>108</v>
      </c>
      <c r="P6" s="115"/>
      <c r="Q6" s="119">
        <f>SUMIFS(D8:D40,M8:M40,"Skogsbruksvetenskap",E8:E40,"G1N",L8:L40,"x")+SUMIFS(D8:D40,M8:M40,"Skogsbruksvetenskap",E8:E40,"G1F",L8:L40,"x")+SUMIFS(D8:D40,M8:M40,"Skogsbruksvetenskap",E8:E40,"G2F",L8:L40,"X")</f>
        <v>0</v>
      </c>
      <c r="R6" s="119">
        <v>75</v>
      </c>
      <c r="S6" s="120">
        <f t="shared" ref="S6" si="0">IF((R6-Q6)&lt;0,0,SUM(R6-Q6))</f>
        <v>75</v>
      </c>
      <c r="T6" s="9"/>
      <c r="U6" s="9"/>
      <c r="V6" s="371"/>
      <c r="W6" s="372"/>
      <c r="X6" s="373"/>
      <c r="Y6" s="4"/>
      <c r="Z6" s="4"/>
      <c r="AA6" s="4"/>
      <c r="AB6" s="4"/>
      <c r="AC6" s="4"/>
      <c r="AD6" s="4"/>
    </row>
    <row r="7" spans="2:30" ht="21.75" customHeight="1" x14ac:dyDescent="0.25">
      <c r="B7" s="13"/>
      <c r="C7" s="14" t="s">
        <v>104</v>
      </c>
      <c r="D7" s="14"/>
      <c r="E7" s="14"/>
      <c r="F7" s="15"/>
      <c r="G7" s="15"/>
      <c r="H7" s="15"/>
      <c r="I7" s="16"/>
      <c r="J7" s="17"/>
      <c r="K7" s="17"/>
      <c r="L7" s="17"/>
      <c r="M7" s="18"/>
      <c r="O7" s="118" t="s">
        <v>109</v>
      </c>
      <c r="P7" s="115"/>
      <c r="Q7" s="119">
        <f>SUMIFS(D8:D40,M8:M40,"Skogsbruksvetenskap",E8:E40,"G2F",L8:L40,"x")</f>
        <v>0</v>
      </c>
      <c r="R7" s="119">
        <v>15</v>
      </c>
      <c r="S7" s="120">
        <f>IF((R7-Q7)&lt;0,0,SUM(R7-Q7))</f>
        <v>15</v>
      </c>
      <c r="T7" s="9"/>
      <c r="U7" s="9"/>
      <c r="V7" s="371"/>
      <c r="W7" s="372"/>
      <c r="X7" s="373"/>
      <c r="Y7" s="4"/>
      <c r="Z7" s="4"/>
      <c r="AA7" s="4"/>
      <c r="AB7" s="4"/>
      <c r="AC7" s="4"/>
      <c r="AD7" s="4"/>
    </row>
    <row r="8" spans="2:30" ht="27.75" customHeight="1" x14ac:dyDescent="0.25">
      <c r="B8" s="80" t="s">
        <v>112</v>
      </c>
      <c r="C8" s="81" t="s">
        <v>77</v>
      </c>
      <c r="D8" s="82">
        <v>7.5</v>
      </c>
      <c r="E8" s="82" t="s">
        <v>28</v>
      </c>
      <c r="F8" s="83" t="s">
        <v>12</v>
      </c>
      <c r="G8" s="82" t="s">
        <v>13</v>
      </c>
      <c r="H8" s="82">
        <v>2.5</v>
      </c>
      <c r="I8" s="82">
        <v>3.5</v>
      </c>
      <c r="J8" s="82">
        <v>1.5</v>
      </c>
      <c r="K8" s="82">
        <v>7.5</v>
      </c>
      <c r="L8" s="20"/>
      <c r="M8" s="21" t="s">
        <v>13</v>
      </c>
      <c r="N8" s="22"/>
      <c r="O8" s="118" t="s">
        <v>72</v>
      </c>
      <c r="P8" s="121"/>
      <c r="Q8" s="119">
        <f>SUMIFS(D8:D40,M8:M40,"Skogsbruksvetenskap",E8:E40,"G2E",L8:L40,"X")</f>
        <v>0</v>
      </c>
      <c r="R8" s="122">
        <v>15</v>
      </c>
      <c r="S8" s="120">
        <f>IF((R8-Q8)&lt;0,0,SUM(R8-Q8))</f>
        <v>15</v>
      </c>
      <c r="T8" s="23">
        <f>SUM(S5:S8)</f>
        <v>285</v>
      </c>
      <c r="U8" s="22"/>
      <c r="V8" s="371"/>
      <c r="W8" s="372"/>
      <c r="X8" s="373"/>
      <c r="Y8" s="4"/>
      <c r="Z8" s="4"/>
      <c r="AA8" s="4"/>
      <c r="AB8" s="4"/>
      <c r="AC8" s="4"/>
      <c r="AD8" s="4"/>
    </row>
    <row r="9" spans="2:30" ht="27.75" customHeight="1" x14ac:dyDescent="0.25">
      <c r="B9" s="80" t="s">
        <v>113</v>
      </c>
      <c r="C9" s="84" t="s">
        <v>78</v>
      </c>
      <c r="D9" s="85">
        <v>7.5</v>
      </c>
      <c r="E9" s="85" t="s">
        <v>28</v>
      </c>
      <c r="F9" s="86" t="s">
        <v>36</v>
      </c>
      <c r="G9" s="85" t="s">
        <v>12</v>
      </c>
      <c r="H9" s="85"/>
      <c r="I9" s="85">
        <v>7.5</v>
      </c>
      <c r="J9" s="85"/>
      <c r="K9" s="85"/>
      <c r="L9" s="20"/>
      <c r="M9" s="26" t="s">
        <v>36</v>
      </c>
      <c r="O9" s="123" t="s">
        <v>69</v>
      </c>
      <c r="P9" s="124"/>
      <c r="Q9" s="124"/>
      <c r="R9" s="124"/>
      <c r="S9" s="359" t="s">
        <v>62</v>
      </c>
      <c r="T9" s="22"/>
      <c r="U9" s="22"/>
      <c r="V9" s="371"/>
      <c r="W9" s="372"/>
      <c r="X9" s="373"/>
      <c r="Y9" s="4"/>
      <c r="Z9" s="4"/>
      <c r="AA9" s="4"/>
      <c r="AB9" s="4"/>
      <c r="AC9" s="4"/>
      <c r="AD9" s="4"/>
    </row>
    <row r="10" spans="2:30" ht="27.75" customHeight="1" x14ac:dyDescent="0.3">
      <c r="B10" s="80" t="s">
        <v>114</v>
      </c>
      <c r="C10" s="84" t="s">
        <v>79</v>
      </c>
      <c r="D10" s="85">
        <v>15</v>
      </c>
      <c r="E10" s="85" t="s">
        <v>28</v>
      </c>
      <c r="F10" s="86" t="s">
        <v>13</v>
      </c>
      <c r="G10" s="85"/>
      <c r="H10" s="85"/>
      <c r="I10" s="85"/>
      <c r="J10" s="85"/>
      <c r="K10" s="85"/>
      <c r="L10" s="20"/>
      <c r="M10" s="26" t="s">
        <v>13</v>
      </c>
      <c r="O10" s="125" t="s">
        <v>46</v>
      </c>
      <c r="P10" s="126"/>
      <c r="Q10" s="126" t="s">
        <v>3</v>
      </c>
      <c r="R10" s="127" t="s">
        <v>22</v>
      </c>
      <c r="S10" s="359"/>
      <c r="T10" s="22"/>
      <c r="U10" s="22"/>
      <c r="V10" s="371"/>
      <c r="W10" s="372"/>
      <c r="X10" s="373"/>
      <c r="Y10" s="4"/>
      <c r="Z10" s="4"/>
      <c r="AA10" s="4"/>
      <c r="AB10" s="4"/>
      <c r="AC10" s="4"/>
      <c r="AD10" s="4"/>
    </row>
    <row r="11" spans="2:30" ht="24.75" customHeight="1" x14ac:dyDescent="0.25">
      <c r="B11" s="80" t="s">
        <v>115</v>
      </c>
      <c r="C11" s="84" t="s">
        <v>80</v>
      </c>
      <c r="D11" s="85">
        <v>7.5</v>
      </c>
      <c r="E11" s="85" t="s">
        <v>28</v>
      </c>
      <c r="F11" s="86" t="s">
        <v>12</v>
      </c>
      <c r="G11" s="85" t="s">
        <v>37</v>
      </c>
      <c r="H11" s="85"/>
      <c r="I11" s="85"/>
      <c r="J11" s="85"/>
      <c r="K11" s="85"/>
      <c r="L11" s="20"/>
      <c r="M11" s="26" t="s">
        <v>12</v>
      </c>
      <c r="O11" s="114" t="s">
        <v>162</v>
      </c>
      <c r="P11" s="128"/>
      <c r="Q11" s="129">
        <f>SUMIFS(D8:D40,L8:L40,"X")</f>
        <v>0</v>
      </c>
      <c r="R11" s="129">
        <v>180</v>
      </c>
      <c r="S11" s="130">
        <f>IF((R11-Q11)&lt;0,0,SUM(R11-Q11))</f>
        <v>180</v>
      </c>
      <c r="T11" s="23">
        <f>SUM(S11:S14)</f>
        <v>285</v>
      </c>
      <c r="U11" s="22"/>
      <c r="V11" s="374"/>
      <c r="W11" s="375"/>
      <c r="X11" s="376"/>
      <c r="Y11" s="4"/>
      <c r="Z11" s="4"/>
      <c r="AA11" s="4"/>
      <c r="AB11" s="4"/>
      <c r="AC11" s="4"/>
      <c r="AD11" s="4"/>
    </row>
    <row r="12" spans="2:30" ht="27.75" customHeight="1" x14ac:dyDescent="0.25">
      <c r="B12" s="80" t="s">
        <v>116</v>
      </c>
      <c r="C12" s="84" t="s">
        <v>81</v>
      </c>
      <c r="D12" s="85">
        <v>7.5</v>
      </c>
      <c r="E12" s="85" t="s">
        <v>28</v>
      </c>
      <c r="F12" s="86" t="s">
        <v>12</v>
      </c>
      <c r="G12" s="85" t="s">
        <v>31</v>
      </c>
      <c r="H12" s="85">
        <v>7.5</v>
      </c>
      <c r="I12" s="85"/>
      <c r="J12" s="85"/>
      <c r="K12" s="85"/>
      <c r="L12" s="20"/>
      <c r="M12" s="26" t="s">
        <v>34</v>
      </c>
      <c r="O12" s="118" t="s">
        <v>111</v>
      </c>
      <c r="P12" s="128"/>
      <c r="Q12" s="131">
        <f>SUMIFS(D8:D40,M8:M40,"Biologi",E8:E40,"G1N",L8:L40,"X")+SUMIFS(D8:D40,M8:M40,"Biologi",E8:E40,"G1F",L8:L40,"X")+SUMIFS(D8:D40,M8:M40,"Biologi",E8:E40,"G2F",L8:L40,"X")</f>
        <v>0</v>
      </c>
      <c r="R12" s="131">
        <v>75</v>
      </c>
      <c r="S12" s="132">
        <f>IF((R12-Q12)&lt;0,0,SUM(R12-Q12))</f>
        <v>75</v>
      </c>
      <c r="T12" s="22"/>
      <c r="U12" s="22"/>
      <c r="V12" s="22"/>
      <c r="W12" s="27"/>
      <c r="X12" s="4"/>
      <c r="Y12" s="4"/>
      <c r="Z12" s="4"/>
      <c r="AA12" s="4"/>
      <c r="AB12" s="4"/>
      <c r="AC12" s="4"/>
      <c r="AD12" s="4"/>
    </row>
    <row r="13" spans="2:30" ht="27.75" customHeight="1" x14ac:dyDescent="0.25">
      <c r="B13" s="80" t="s">
        <v>117</v>
      </c>
      <c r="C13" s="84" t="s">
        <v>82</v>
      </c>
      <c r="D13" s="87">
        <v>7.5</v>
      </c>
      <c r="E13" s="87" t="s">
        <v>29</v>
      </c>
      <c r="F13" s="88" t="s">
        <v>12</v>
      </c>
      <c r="G13" s="87"/>
      <c r="H13" s="87"/>
      <c r="I13" s="87">
        <v>4</v>
      </c>
      <c r="J13" s="87">
        <v>3.5</v>
      </c>
      <c r="K13" s="87"/>
      <c r="L13" s="20"/>
      <c r="M13" s="28" t="s">
        <v>12</v>
      </c>
      <c r="O13" s="118" t="s">
        <v>109</v>
      </c>
      <c r="P13" s="128"/>
      <c r="Q13" s="131">
        <f>SUMIFS(D8:D40,M8:M40,"Biologi",E8:E40,"G2F",L8:L40,"X")</f>
        <v>0</v>
      </c>
      <c r="R13" s="131">
        <v>15</v>
      </c>
      <c r="S13" s="132">
        <f>IF((R13-Q13)&lt;0,0,SUM(R13-Q13))</f>
        <v>15</v>
      </c>
      <c r="T13" s="22"/>
      <c r="U13" s="22"/>
      <c r="V13" s="22"/>
      <c r="W13" s="27"/>
      <c r="X13" s="4"/>
      <c r="Y13" s="4"/>
      <c r="Z13" s="4"/>
      <c r="AA13" s="4"/>
      <c r="AB13" s="4"/>
      <c r="AC13" s="4"/>
      <c r="AD13" s="4"/>
    </row>
    <row r="14" spans="2:30" ht="27.75" customHeight="1" thickBot="1" x14ac:dyDescent="0.3">
      <c r="B14" s="80" t="s">
        <v>118</v>
      </c>
      <c r="C14" s="89" t="s">
        <v>83</v>
      </c>
      <c r="D14" s="85">
        <v>7.5</v>
      </c>
      <c r="E14" s="85" t="s">
        <v>29</v>
      </c>
      <c r="F14" s="86" t="s">
        <v>13</v>
      </c>
      <c r="G14" s="85"/>
      <c r="H14" s="85"/>
      <c r="I14" s="85"/>
      <c r="J14" s="85"/>
      <c r="K14" s="85">
        <v>7.5</v>
      </c>
      <c r="L14" s="20"/>
      <c r="M14" s="30" t="s">
        <v>13</v>
      </c>
      <c r="O14" s="133" t="s">
        <v>73</v>
      </c>
      <c r="P14" s="134"/>
      <c r="Q14" s="135">
        <f>SUMIFS(D8:D40,M8:M40,"Biologi",E8:E40,"G2E",L8:L40,"X")</f>
        <v>0</v>
      </c>
      <c r="R14" s="135">
        <v>15</v>
      </c>
      <c r="S14" s="136">
        <f t="shared" ref="S14" si="1">IF((R14-11)&lt;0,0,SUM(R14-Q14))</f>
        <v>15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2:30" ht="27.75" customHeight="1" thickBot="1" x14ac:dyDescent="0.3">
      <c r="B15" s="80" t="s">
        <v>119</v>
      </c>
      <c r="C15" s="90" t="s">
        <v>84</v>
      </c>
      <c r="D15" s="87">
        <v>7.5</v>
      </c>
      <c r="E15" s="87" t="s">
        <v>29</v>
      </c>
      <c r="F15" s="88" t="s">
        <v>12</v>
      </c>
      <c r="G15" s="87" t="s">
        <v>13</v>
      </c>
      <c r="H15" s="87">
        <v>1.5</v>
      </c>
      <c r="I15" s="87">
        <v>5</v>
      </c>
      <c r="J15" s="87">
        <v>1</v>
      </c>
      <c r="K15" s="87">
        <v>4</v>
      </c>
      <c r="L15" s="20"/>
      <c r="M15" s="31" t="s">
        <v>13</v>
      </c>
      <c r="O15" s="137"/>
      <c r="P15" s="138"/>
      <c r="Q15" s="139"/>
      <c r="R15" s="138"/>
      <c r="S15" s="139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2:30" ht="27.75" customHeight="1" x14ac:dyDescent="0.35">
      <c r="B16" s="91"/>
      <c r="C16" s="92" t="s">
        <v>105</v>
      </c>
      <c r="D16" s="93"/>
      <c r="E16" s="93"/>
      <c r="F16" s="94"/>
      <c r="G16" s="93"/>
      <c r="H16" s="93"/>
      <c r="I16" s="93"/>
      <c r="J16" s="93"/>
      <c r="K16" s="93"/>
      <c r="L16" s="33"/>
      <c r="M16" s="34"/>
      <c r="O16" s="386" t="s">
        <v>67</v>
      </c>
      <c r="P16" s="387"/>
      <c r="Q16" s="387"/>
      <c r="R16" s="387"/>
      <c r="S16" s="388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2:30" ht="27.75" customHeight="1" x14ac:dyDescent="0.35">
      <c r="B17" s="80" t="s">
        <v>120</v>
      </c>
      <c r="C17" s="95" t="s">
        <v>85</v>
      </c>
      <c r="D17" s="82">
        <v>7.5</v>
      </c>
      <c r="E17" s="82" t="s">
        <v>28</v>
      </c>
      <c r="F17" s="83" t="s">
        <v>37</v>
      </c>
      <c r="G17" s="82"/>
      <c r="H17" s="82"/>
      <c r="I17" s="82"/>
      <c r="J17" s="82"/>
      <c r="K17" s="82"/>
      <c r="L17" s="20"/>
      <c r="M17" s="35" t="s">
        <v>12</v>
      </c>
      <c r="O17" s="364" t="s">
        <v>63</v>
      </c>
      <c r="P17" s="365"/>
      <c r="Q17" s="365"/>
      <c r="R17" s="365"/>
      <c r="S17" s="366" t="s">
        <v>62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2:30" ht="27.75" customHeight="1" x14ac:dyDescent="0.3">
      <c r="B18" s="80" t="s">
        <v>121</v>
      </c>
      <c r="C18" s="89" t="s">
        <v>86</v>
      </c>
      <c r="D18" s="85">
        <v>7.5</v>
      </c>
      <c r="E18" s="85" t="s">
        <v>29</v>
      </c>
      <c r="F18" s="86" t="s">
        <v>13</v>
      </c>
      <c r="G18" s="85" t="s">
        <v>12</v>
      </c>
      <c r="H18" s="85"/>
      <c r="I18" s="85"/>
      <c r="J18" s="85">
        <v>7.5</v>
      </c>
      <c r="K18" s="85">
        <v>7.5</v>
      </c>
      <c r="L18" s="20"/>
      <c r="M18" s="30" t="s">
        <v>13</v>
      </c>
      <c r="O18" s="140" t="s">
        <v>46</v>
      </c>
      <c r="P18" s="141"/>
      <c r="Q18" s="142" t="s">
        <v>3</v>
      </c>
      <c r="R18" s="142" t="s">
        <v>22</v>
      </c>
      <c r="S18" s="367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2:30" ht="27.75" customHeight="1" x14ac:dyDescent="0.25">
      <c r="B19" s="80" t="s">
        <v>122</v>
      </c>
      <c r="C19" s="89" t="s">
        <v>87</v>
      </c>
      <c r="D19" s="85">
        <v>7.5</v>
      </c>
      <c r="E19" s="85" t="s">
        <v>29</v>
      </c>
      <c r="F19" s="86" t="s">
        <v>12</v>
      </c>
      <c r="G19" s="85" t="s">
        <v>40</v>
      </c>
      <c r="H19" s="85">
        <v>2</v>
      </c>
      <c r="I19" s="85"/>
      <c r="J19" s="85">
        <v>2</v>
      </c>
      <c r="K19" s="85"/>
      <c r="L19" s="20"/>
      <c r="M19" s="30" t="s">
        <v>12</v>
      </c>
      <c r="O19" s="143" t="s">
        <v>16</v>
      </c>
      <c r="P19" s="144"/>
      <c r="Q19" s="145">
        <f>SUMIFS(D8:D56,M8:M56,"Skogsbruksvetenskap",L8:L56,"X")</f>
        <v>0</v>
      </c>
      <c r="R19" s="145">
        <v>135</v>
      </c>
      <c r="S19" s="146">
        <f>IF((R19-Q19)&lt;0,0,SUM(R19-Q19))</f>
        <v>135</v>
      </c>
      <c r="T19" s="4"/>
      <c r="U19" s="4"/>
      <c r="V19" s="4"/>
      <c r="W19" s="4"/>
      <c r="X19" s="361"/>
      <c r="Y19" s="361"/>
      <c r="Z19" s="4"/>
      <c r="AA19" s="4"/>
      <c r="AB19" s="4"/>
      <c r="AC19" s="4"/>
      <c r="AD19" s="4"/>
    </row>
    <row r="20" spans="2:30" ht="27.75" customHeight="1" x14ac:dyDescent="0.25">
      <c r="B20" s="80" t="s">
        <v>123</v>
      </c>
      <c r="C20" s="89" t="s">
        <v>88</v>
      </c>
      <c r="D20" s="85">
        <v>7.5</v>
      </c>
      <c r="E20" s="85" t="s">
        <v>28</v>
      </c>
      <c r="F20" s="86" t="s">
        <v>5</v>
      </c>
      <c r="G20" s="85" t="s">
        <v>38</v>
      </c>
      <c r="H20" s="85"/>
      <c r="I20" s="85"/>
      <c r="J20" s="85"/>
      <c r="K20" s="85"/>
      <c r="L20" s="20"/>
      <c r="M20" s="30" t="s">
        <v>5</v>
      </c>
      <c r="O20" s="147" t="s">
        <v>17</v>
      </c>
      <c r="P20" s="148"/>
      <c r="Q20" s="149">
        <f>SUMIFS(H8:H56,L8:L56,"X")</f>
        <v>0</v>
      </c>
      <c r="R20" s="149">
        <v>15</v>
      </c>
      <c r="S20" s="150">
        <f t="shared" ref="S20:S23" si="2">IF((R20-Q20)&lt;0,0,SUM(R20-Q20))</f>
        <v>15</v>
      </c>
      <c r="T20" s="4"/>
      <c r="U20" s="4"/>
      <c r="V20" s="4"/>
      <c r="W20" s="4"/>
      <c r="X20" s="361"/>
      <c r="Y20" s="361"/>
      <c r="Z20" s="4"/>
      <c r="AA20" s="4"/>
      <c r="AB20" s="4"/>
      <c r="AC20" s="4"/>
      <c r="AD20" s="4"/>
    </row>
    <row r="21" spans="2:30" ht="27.75" customHeight="1" x14ac:dyDescent="0.25">
      <c r="B21" s="80" t="s">
        <v>124</v>
      </c>
      <c r="C21" s="89" t="s">
        <v>89</v>
      </c>
      <c r="D21" s="85">
        <v>7.5</v>
      </c>
      <c r="E21" s="85" t="s">
        <v>29</v>
      </c>
      <c r="F21" s="86" t="s">
        <v>12</v>
      </c>
      <c r="G21" s="85"/>
      <c r="H21" s="85">
        <v>7.5</v>
      </c>
      <c r="I21" s="85"/>
      <c r="J21" s="85"/>
      <c r="K21" s="85"/>
      <c r="L21" s="20"/>
      <c r="M21" s="30" t="s">
        <v>12</v>
      </c>
      <c r="O21" s="147" t="s">
        <v>14</v>
      </c>
      <c r="P21" s="148"/>
      <c r="Q21" s="149">
        <f>SUMIFS(I8:I56,L8:L56,"X")</f>
        <v>0</v>
      </c>
      <c r="R21" s="149">
        <v>15</v>
      </c>
      <c r="S21" s="150">
        <f t="shared" si="2"/>
        <v>15</v>
      </c>
      <c r="T21" s="4"/>
      <c r="U21" s="4"/>
      <c r="V21" s="4"/>
      <c r="W21" s="4"/>
      <c r="X21" s="361"/>
      <c r="Y21" s="361"/>
      <c r="Z21" s="4"/>
      <c r="AA21" s="4"/>
      <c r="AB21" s="4"/>
      <c r="AC21" s="4"/>
      <c r="AD21" s="4"/>
    </row>
    <row r="22" spans="2:30" ht="27.75" customHeight="1" x14ac:dyDescent="0.25">
      <c r="B22" s="80" t="s">
        <v>125</v>
      </c>
      <c r="C22" s="89" t="s">
        <v>90</v>
      </c>
      <c r="D22" s="85">
        <v>7.5</v>
      </c>
      <c r="E22" s="85" t="s">
        <v>28</v>
      </c>
      <c r="F22" s="86" t="s">
        <v>33</v>
      </c>
      <c r="G22" s="85"/>
      <c r="H22" s="85"/>
      <c r="I22" s="85"/>
      <c r="J22" s="85"/>
      <c r="K22" s="85"/>
      <c r="L22" s="20"/>
      <c r="M22" s="30" t="s">
        <v>33</v>
      </c>
      <c r="O22" s="147" t="s">
        <v>15</v>
      </c>
      <c r="P22" s="151"/>
      <c r="Q22" s="149">
        <f>SUMIFS(J8:J56,L8:L56,"X")</f>
        <v>0</v>
      </c>
      <c r="R22" s="152">
        <v>15</v>
      </c>
      <c r="S22" s="150">
        <f t="shared" si="2"/>
        <v>15</v>
      </c>
      <c r="T22" s="4"/>
      <c r="U22" s="4"/>
      <c r="V22" s="4"/>
      <c r="W22" s="4"/>
      <c r="X22" s="361"/>
      <c r="Y22" s="361"/>
      <c r="Z22" s="4"/>
      <c r="AA22" s="4"/>
      <c r="AB22" s="4"/>
      <c r="AC22" s="4"/>
      <c r="AD22" s="4"/>
    </row>
    <row r="23" spans="2:30" ht="27.75" customHeight="1" x14ac:dyDescent="0.25">
      <c r="B23" s="96" t="s">
        <v>126</v>
      </c>
      <c r="C23" s="90" t="s">
        <v>95</v>
      </c>
      <c r="D23" s="87">
        <v>7.5</v>
      </c>
      <c r="E23" s="87" t="s">
        <v>25</v>
      </c>
      <c r="F23" s="88" t="s">
        <v>12</v>
      </c>
      <c r="G23" s="87" t="s">
        <v>13</v>
      </c>
      <c r="H23" s="87">
        <v>1.5</v>
      </c>
      <c r="I23" s="87">
        <v>5</v>
      </c>
      <c r="J23" s="87">
        <v>1</v>
      </c>
      <c r="K23" s="87">
        <v>7.5</v>
      </c>
      <c r="L23" s="20"/>
      <c r="M23" s="31" t="s">
        <v>12</v>
      </c>
      <c r="O23" s="147" t="s">
        <v>49</v>
      </c>
      <c r="P23" s="151"/>
      <c r="Q23" s="152">
        <f>SUMIFS(D8:D56,M8:M56,"Skogsbruksvetenskap",E8:E56,"G2F",L8:L56,"X")</f>
        <v>0</v>
      </c>
      <c r="R23" s="152">
        <v>15</v>
      </c>
      <c r="S23" s="150">
        <f t="shared" si="2"/>
        <v>15</v>
      </c>
      <c r="T23" s="4"/>
      <c r="U23" s="4"/>
      <c r="V23" s="4"/>
      <c r="W23" s="4"/>
      <c r="X23" s="361"/>
      <c r="Y23" s="361"/>
      <c r="Z23" s="4"/>
      <c r="AA23" s="4"/>
      <c r="AB23" s="4"/>
      <c r="AC23" s="4"/>
      <c r="AD23" s="4"/>
    </row>
    <row r="24" spans="2:30" ht="27.75" customHeight="1" x14ac:dyDescent="0.25">
      <c r="B24" s="97"/>
      <c r="C24" s="98" t="s">
        <v>106</v>
      </c>
      <c r="D24" s="99"/>
      <c r="E24" s="99"/>
      <c r="F24" s="100"/>
      <c r="G24" s="99"/>
      <c r="H24" s="99"/>
      <c r="I24" s="99"/>
      <c r="J24" s="99"/>
      <c r="K24" s="99"/>
      <c r="L24" s="37"/>
      <c r="M24" s="38"/>
      <c r="O24" s="147" t="s">
        <v>48</v>
      </c>
      <c r="P24" s="151"/>
      <c r="Q24" s="152">
        <f>SUMIFS(D8:D56,M8:M56,"Skogsbruksvetenskap",E8:E56,"A1N",L8:L56,"X")+SUMIFS(D8:D56,M8:M56,"Skogsbruksvetenskap",E8:E56,"A1F",L8:L56,"x")</f>
        <v>0</v>
      </c>
      <c r="R24" s="152">
        <v>30</v>
      </c>
      <c r="S24" s="150">
        <f>IF((R24-Q24)&lt;0,0,SUM(R24-Q24))</f>
        <v>30</v>
      </c>
      <c r="T24" s="4"/>
      <c r="U24" s="4"/>
      <c r="V24" s="4"/>
      <c r="W24" s="4"/>
      <c r="X24" s="361"/>
      <c r="Y24" s="361"/>
      <c r="Z24" s="4"/>
      <c r="AA24" s="4"/>
      <c r="AB24" s="4"/>
      <c r="AC24" s="4"/>
      <c r="AD24" s="4"/>
    </row>
    <row r="25" spans="2:30" ht="27.75" customHeight="1" x14ac:dyDescent="0.25">
      <c r="B25" s="101" t="s">
        <v>127</v>
      </c>
      <c r="C25" s="95" t="s">
        <v>91</v>
      </c>
      <c r="D25" s="82">
        <v>7.5</v>
      </c>
      <c r="E25" s="82" t="s">
        <v>29</v>
      </c>
      <c r="F25" s="83" t="s">
        <v>12</v>
      </c>
      <c r="G25" s="82"/>
      <c r="H25" s="82"/>
      <c r="I25" s="82"/>
      <c r="J25" s="82">
        <v>7.5</v>
      </c>
      <c r="K25" s="82"/>
      <c r="L25" s="20"/>
      <c r="M25" s="35" t="s">
        <v>12</v>
      </c>
      <c r="O25" s="153" t="s">
        <v>18</v>
      </c>
      <c r="P25" s="154"/>
      <c r="Q25" s="145">
        <f>SUMIFS(D8:D56,M8:M56,"Biologi",L8:L56,"x")</f>
        <v>0</v>
      </c>
      <c r="R25" s="145">
        <v>30</v>
      </c>
      <c r="S25" s="146">
        <f>IF((R25-Q25)&lt;0,0,SUM(R25-Q25))</f>
        <v>30</v>
      </c>
      <c r="T25" s="4"/>
      <c r="U25" s="4"/>
      <c r="V25" s="4"/>
      <c r="W25" s="4"/>
      <c r="X25" s="361"/>
      <c r="Y25" s="361"/>
      <c r="Z25" s="4"/>
      <c r="AA25" s="4"/>
      <c r="AB25" s="4"/>
      <c r="AC25" s="4"/>
      <c r="AD25" s="4"/>
    </row>
    <row r="26" spans="2:30" ht="27.75" customHeight="1" x14ac:dyDescent="0.25">
      <c r="B26" s="80" t="s">
        <v>128</v>
      </c>
      <c r="C26" s="89" t="s">
        <v>93</v>
      </c>
      <c r="D26" s="85">
        <v>7.5</v>
      </c>
      <c r="E26" s="85" t="s">
        <v>29</v>
      </c>
      <c r="F26" s="86" t="s">
        <v>12</v>
      </c>
      <c r="G26" s="85"/>
      <c r="H26" s="102"/>
      <c r="I26" s="85"/>
      <c r="J26" s="85">
        <v>7.5</v>
      </c>
      <c r="K26" s="102"/>
      <c r="L26" s="20"/>
      <c r="M26" s="35" t="s">
        <v>12</v>
      </c>
      <c r="O26" s="155" t="s">
        <v>19</v>
      </c>
      <c r="P26" s="148"/>
      <c r="Q26" s="149">
        <f>SUMIFS(K8:K56,L8:L56,"X")</f>
        <v>0</v>
      </c>
      <c r="R26" s="149">
        <v>15</v>
      </c>
      <c r="S26" s="150">
        <f>IF((R26-Q26)&lt;0,0,SUM(R26-Q26))</f>
        <v>15</v>
      </c>
      <c r="T26" s="4"/>
      <c r="U26" s="4"/>
      <c r="V26" s="4"/>
      <c r="W26" s="4"/>
      <c r="X26" s="361"/>
      <c r="Y26" s="361"/>
      <c r="Z26" s="4"/>
      <c r="AA26" s="4"/>
      <c r="AB26" s="4"/>
      <c r="AC26" s="4"/>
      <c r="AD26" s="4"/>
    </row>
    <row r="27" spans="2:30" ht="27.75" customHeight="1" x14ac:dyDescent="0.25">
      <c r="B27" s="80" t="s">
        <v>129</v>
      </c>
      <c r="C27" s="89" t="s">
        <v>7</v>
      </c>
      <c r="D27" s="85">
        <v>15</v>
      </c>
      <c r="E27" s="85" t="s">
        <v>25</v>
      </c>
      <c r="F27" s="86" t="s">
        <v>12</v>
      </c>
      <c r="G27" s="85"/>
      <c r="H27" s="103">
        <v>7.5</v>
      </c>
      <c r="I27" s="85"/>
      <c r="J27" s="102"/>
      <c r="K27" s="102"/>
      <c r="L27" s="20"/>
      <c r="M27" s="35" t="s">
        <v>12</v>
      </c>
      <c r="O27" s="153" t="s">
        <v>20</v>
      </c>
      <c r="P27" s="148"/>
      <c r="Q27" s="145">
        <f>SUMIFS(D8:D56,M8:M56,"Företagsekonomi",L8:L56,"X")+SUMIFS(D8:D56,M8:M56,"Nationalekonomi",L8:L56,"X")+SUMIFS(D8:D56,M8:M56,"Bioekonomimanagement",L8:L56,"X")</f>
        <v>0</v>
      </c>
      <c r="R27" s="145">
        <v>30</v>
      </c>
      <c r="S27" s="146">
        <f>IF((R27-Q27)&lt;0,0,SUM(R27-Q27))</f>
        <v>30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2:30" ht="27.75" customHeight="1" thickBot="1" x14ac:dyDescent="0.3">
      <c r="B28" s="80" t="s">
        <v>130</v>
      </c>
      <c r="C28" s="89" t="s">
        <v>96</v>
      </c>
      <c r="D28" s="85">
        <v>7.5</v>
      </c>
      <c r="E28" s="85" t="s">
        <v>25</v>
      </c>
      <c r="F28" s="86" t="s">
        <v>5</v>
      </c>
      <c r="G28" s="85" t="s">
        <v>38</v>
      </c>
      <c r="H28" s="102"/>
      <c r="I28" s="85"/>
      <c r="J28" s="102"/>
      <c r="K28" s="102"/>
      <c r="L28" s="20"/>
      <c r="M28" s="35" t="s">
        <v>5</v>
      </c>
      <c r="O28" s="156" t="s">
        <v>5</v>
      </c>
      <c r="P28" s="157"/>
      <c r="Q28" s="158">
        <f>SUMIFS(D8:D56,M8:M56,"Företagsekonomi",L8:L56,"X")</f>
        <v>0</v>
      </c>
      <c r="R28" s="158">
        <v>15</v>
      </c>
      <c r="S28" s="159">
        <f>IF((R28-Q28)&lt;0,0,SUM(R28-Q28))</f>
        <v>15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2:30" ht="27.75" customHeight="1" x14ac:dyDescent="0.35">
      <c r="B29" s="80" t="s">
        <v>129</v>
      </c>
      <c r="C29" s="89" t="s">
        <v>97</v>
      </c>
      <c r="D29" s="85">
        <v>7.5</v>
      </c>
      <c r="E29" s="85" t="s">
        <v>25</v>
      </c>
      <c r="F29" s="86" t="s">
        <v>12</v>
      </c>
      <c r="G29" s="85"/>
      <c r="H29" s="103">
        <v>7.5</v>
      </c>
      <c r="I29" s="85"/>
      <c r="J29" s="102"/>
      <c r="K29" s="102"/>
      <c r="L29" s="20"/>
      <c r="M29" s="35" t="s">
        <v>12</v>
      </c>
      <c r="O29" s="352" t="s">
        <v>64</v>
      </c>
      <c r="P29" s="353"/>
      <c r="Q29" s="353"/>
      <c r="R29" s="353"/>
      <c r="S29" s="356" t="s">
        <v>62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2:30" ht="27.75" customHeight="1" x14ac:dyDescent="0.3">
      <c r="B30" s="80" t="s">
        <v>129</v>
      </c>
      <c r="C30" s="89" t="s">
        <v>98</v>
      </c>
      <c r="D30" s="85">
        <v>7.5</v>
      </c>
      <c r="E30" s="85" t="s">
        <v>25</v>
      </c>
      <c r="F30" s="86" t="s">
        <v>12</v>
      </c>
      <c r="G30" s="85" t="s">
        <v>5</v>
      </c>
      <c r="H30" s="102"/>
      <c r="I30" s="104"/>
      <c r="J30" s="103">
        <v>7.5</v>
      </c>
      <c r="K30" s="102"/>
      <c r="L30" s="20"/>
      <c r="M30" s="35" t="s">
        <v>5</v>
      </c>
      <c r="O30" s="354" t="s">
        <v>46</v>
      </c>
      <c r="P30" s="355"/>
      <c r="Q30" s="160" t="s">
        <v>3</v>
      </c>
      <c r="R30" s="161" t="s">
        <v>22</v>
      </c>
      <c r="S30" s="357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2:30" ht="27.75" customHeight="1" x14ac:dyDescent="0.25">
      <c r="B31" s="80" t="s">
        <v>130</v>
      </c>
      <c r="C31" s="89" t="s">
        <v>99</v>
      </c>
      <c r="D31" s="85">
        <v>7.5</v>
      </c>
      <c r="E31" s="85" t="s">
        <v>25</v>
      </c>
      <c r="F31" s="86" t="s">
        <v>5</v>
      </c>
      <c r="G31" s="85" t="s">
        <v>12</v>
      </c>
      <c r="H31" s="102"/>
      <c r="I31" s="104"/>
      <c r="J31" s="103">
        <v>7.5</v>
      </c>
      <c r="K31" s="102"/>
      <c r="L31" s="20"/>
      <c r="M31" s="35" t="s">
        <v>5</v>
      </c>
      <c r="O31" s="162" t="s">
        <v>65</v>
      </c>
      <c r="P31" s="163"/>
      <c r="Q31" s="164">
        <f>(SUMIFS(D8:D56,L8:L56,"x")-(R19+R25+R27)-SUMIFS(D8:D56,M8:M56,"Annat ämne",L8:L56,"x"))</f>
        <v>-195</v>
      </c>
      <c r="R31" s="145">
        <v>105</v>
      </c>
      <c r="S31" s="165" t="str">
        <f>IF(R31-Q31&gt;105,"105",SUM(R31-Q31))</f>
        <v>105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2:30" ht="27.75" customHeight="1" x14ac:dyDescent="0.25">
      <c r="B32" s="96" t="s">
        <v>131</v>
      </c>
      <c r="C32" s="89" t="s">
        <v>8</v>
      </c>
      <c r="D32" s="85">
        <v>15</v>
      </c>
      <c r="E32" s="85" t="s">
        <v>26</v>
      </c>
      <c r="F32" s="86" t="s">
        <v>12</v>
      </c>
      <c r="G32" s="85"/>
      <c r="H32" s="102"/>
      <c r="I32" s="85"/>
      <c r="J32" s="102"/>
      <c r="K32" s="102"/>
      <c r="L32" s="20"/>
      <c r="M32" s="35" t="s">
        <v>12</v>
      </c>
      <c r="O32" s="166" t="s">
        <v>43</v>
      </c>
      <c r="P32" s="167"/>
      <c r="Q32" s="168">
        <f>SUMIFS(D8:D56,E8:E56,"G2E",L8:L56,"X")</f>
        <v>0</v>
      </c>
      <c r="R32" s="168">
        <v>15</v>
      </c>
      <c r="S32" s="146">
        <f t="shared" ref="S32:S33" si="3">IF((R32-Q32)&lt;0,0,SUM(R32-Q32))</f>
        <v>15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2:30" ht="27.75" customHeight="1" x14ac:dyDescent="0.25">
      <c r="B33" s="105"/>
      <c r="C33" s="106" t="s">
        <v>107</v>
      </c>
      <c r="D33" s="107"/>
      <c r="E33" s="107"/>
      <c r="F33" s="108"/>
      <c r="G33" s="107"/>
      <c r="H33" s="109"/>
      <c r="I33" s="109"/>
      <c r="J33" s="109"/>
      <c r="K33" s="109"/>
      <c r="L33" s="41"/>
      <c r="M33" s="42"/>
      <c r="O33" s="162" t="s">
        <v>168</v>
      </c>
      <c r="P33" s="167"/>
      <c r="Q33" s="168">
        <f>SUMIFS(D8:D56,E8:E56,"A1N",L8:L56,"X")+SUMIFS(D8:D56,E8:E56,"A1F",L8:L56,"X")+SUMIFS(D8:D56,E8:E56,"A2E",L8:L56,"X")</f>
        <v>0</v>
      </c>
      <c r="R33" s="168">
        <v>90</v>
      </c>
      <c r="S33" s="146">
        <f t="shared" si="3"/>
        <v>90</v>
      </c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2:30" ht="27.75" customHeight="1" x14ac:dyDescent="0.25">
      <c r="B34" s="101" t="s">
        <v>132</v>
      </c>
      <c r="C34" s="89" t="s">
        <v>92</v>
      </c>
      <c r="D34" s="85">
        <v>7.5</v>
      </c>
      <c r="E34" s="85" t="s">
        <v>29</v>
      </c>
      <c r="F34" s="86" t="s">
        <v>33</v>
      </c>
      <c r="G34" s="110"/>
      <c r="H34" s="102"/>
      <c r="I34" s="102"/>
      <c r="J34" s="102"/>
      <c r="K34" s="102"/>
      <c r="L34" s="44"/>
      <c r="M34" s="35" t="s">
        <v>33</v>
      </c>
      <c r="O34" s="166" t="s">
        <v>167</v>
      </c>
      <c r="P34" s="169"/>
      <c r="Q34" s="170"/>
      <c r="R34" s="170"/>
      <c r="S34" s="171"/>
      <c r="T34" s="4"/>
      <c r="U34" s="4"/>
      <c r="V34" s="377" t="s">
        <v>74</v>
      </c>
      <c r="W34" s="378"/>
      <c r="X34" s="379"/>
      <c r="Y34" s="4"/>
      <c r="Z34" s="4"/>
      <c r="AA34" s="4"/>
      <c r="AB34" s="4"/>
      <c r="AC34" s="4"/>
      <c r="AD34" s="4"/>
    </row>
    <row r="35" spans="2:30" ht="27.75" customHeight="1" x14ac:dyDescent="0.25">
      <c r="B35" s="80" t="s">
        <v>133</v>
      </c>
      <c r="C35" s="89" t="s">
        <v>94</v>
      </c>
      <c r="D35" s="85">
        <v>7.5</v>
      </c>
      <c r="E35" s="85" t="s">
        <v>29</v>
      </c>
      <c r="F35" s="86" t="s">
        <v>13</v>
      </c>
      <c r="G35" s="110"/>
      <c r="H35" s="102"/>
      <c r="I35" s="102"/>
      <c r="J35" s="102"/>
      <c r="K35" s="102"/>
      <c r="L35" s="44"/>
      <c r="M35" s="35" t="s">
        <v>13</v>
      </c>
      <c r="O35" s="172" t="s">
        <v>50</v>
      </c>
      <c r="P35" s="167"/>
      <c r="Q35" s="152">
        <f>SUMIFS(D8:D56,M8:M56,"Biologi",E8:E56,"A1N",L8:L56,"X")+SUMIFS(D8:D56,M8:M56,"Biologi",E8:E56,"A1F",L8:L56,"x")+SUMIFS(D8:D56,M8:M56,"Biologi",E8:E56,"A2E",L8:L56,"X")</f>
        <v>0</v>
      </c>
      <c r="R35" s="152">
        <v>60</v>
      </c>
      <c r="S35" s="150">
        <f t="shared" ref="S35:S40" si="4">IF((R35-Q35)&lt;0,0,SUM(R35-Q35))</f>
        <v>60</v>
      </c>
      <c r="T35" s="4"/>
      <c r="U35" s="4"/>
      <c r="V35" s="380"/>
      <c r="W35" s="381"/>
      <c r="X35" s="382"/>
      <c r="Y35" s="4"/>
      <c r="Z35" s="4"/>
      <c r="AA35" s="4"/>
      <c r="AB35" s="4"/>
      <c r="AC35" s="4"/>
      <c r="AD35" s="4"/>
    </row>
    <row r="36" spans="2:30" ht="27.75" customHeight="1" x14ac:dyDescent="0.25">
      <c r="B36" s="80" t="s">
        <v>134</v>
      </c>
      <c r="C36" s="89" t="s">
        <v>100</v>
      </c>
      <c r="D36" s="85">
        <v>15</v>
      </c>
      <c r="E36" s="85" t="s">
        <v>25</v>
      </c>
      <c r="F36" s="86" t="s">
        <v>13</v>
      </c>
      <c r="G36" s="85"/>
      <c r="H36" s="102"/>
      <c r="I36" s="102"/>
      <c r="J36" s="102"/>
      <c r="K36" s="102"/>
      <c r="L36" s="44"/>
      <c r="M36" s="35" t="s">
        <v>13</v>
      </c>
      <c r="O36" s="172" t="s">
        <v>12</v>
      </c>
      <c r="P36" s="167"/>
      <c r="Q36" s="152">
        <f>SUMIFS(D8:D56,M8:M56,"Skogsbruksvetenskap",E8:E56,"A1N",L8:L56,"X")+SUMIFS(D8:D56,M8:M56,"Skogsbruksvetenskap",E8:E56,"A1F",L8:L56,"X")+SUMIFS(D8:D56,M8:M56,"Skogsbruksvetenskap",E8:E56,"A2E",L8:L56,"x")</f>
        <v>0</v>
      </c>
      <c r="R36" s="152">
        <v>60</v>
      </c>
      <c r="S36" s="150">
        <f t="shared" si="4"/>
        <v>60</v>
      </c>
      <c r="T36" s="4"/>
      <c r="U36" s="4"/>
      <c r="V36" s="380"/>
      <c r="W36" s="381"/>
      <c r="X36" s="382"/>
      <c r="Y36" s="4"/>
      <c r="Z36" s="4"/>
      <c r="AA36" s="4"/>
      <c r="AB36" s="4"/>
      <c r="AC36" s="4"/>
      <c r="AD36" s="4"/>
    </row>
    <row r="37" spans="2:30" ht="27.75" customHeight="1" x14ac:dyDescent="0.25">
      <c r="B37" s="80" t="s">
        <v>134</v>
      </c>
      <c r="C37" s="89" t="s">
        <v>101</v>
      </c>
      <c r="D37" s="85">
        <v>15</v>
      </c>
      <c r="E37" s="85" t="s">
        <v>25</v>
      </c>
      <c r="F37" s="86" t="s">
        <v>13</v>
      </c>
      <c r="G37" s="85"/>
      <c r="H37" s="102"/>
      <c r="I37" s="102"/>
      <c r="J37" s="102"/>
      <c r="K37" s="102"/>
      <c r="L37" s="44"/>
      <c r="M37" s="35" t="s">
        <v>13</v>
      </c>
      <c r="O37" s="172" t="s">
        <v>5</v>
      </c>
      <c r="P37" s="167"/>
      <c r="Q37" s="152">
        <f>SUMIFS(D8:D56,M8:M56,"Företagsekonomi",E8:E56,"A1N",L8:L56,"X")+SUMIFS(D8:D56,M8:M56,"Företagsekonomi",E8:E56,"A1F",L8:L56,"X")+SUMIFS(D8:D56,M8:M56,"Företagsekonomi",E8:E56,"A2E",L8:L56,"X")</f>
        <v>0</v>
      </c>
      <c r="R37" s="152">
        <v>60</v>
      </c>
      <c r="S37" s="150">
        <f t="shared" si="4"/>
        <v>60</v>
      </c>
      <c r="T37" s="4"/>
      <c r="U37" s="4"/>
      <c r="V37" s="380"/>
      <c r="W37" s="381"/>
      <c r="X37" s="382"/>
      <c r="Y37" s="4"/>
      <c r="Z37" s="4"/>
      <c r="AA37" s="4"/>
      <c r="AB37" s="4"/>
      <c r="AC37" s="4"/>
      <c r="AD37" s="4"/>
    </row>
    <row r="38" spans="2:30" ht="27.75" customHeight="1" x14ac:dyDescent="0.25">
      <c r="B38" s="80" t="s">
        <v>135</v>
      </c>
      <c r="C38" s="89" t="s">
        <v>102</v>
      </c>
      <c r="D38" s="85">
        <v>7.5</v>
      </c>
      <c r="E38" s="85" t="s">
        <v>25</v>
      </c>
      <c r="F38" s="86" t="s">
        <v>36</v>
      </c>
      <c r="G38" s="85"/>
      <c r="H38" s="102"/>
      <c r="I38" s="102"/>
      <c r="J38" s="102"/>
      <c r="K38" s="102"/>
      <c r="L38" s="44"/>
      <c r="M38" s="35" t="s">
        <v>36</v>
      </c>
      <c r="O38" s="172" t="s">
        <v>42</v>
      </c>
      <c r="P38" s="167"/>
      <c r="Q38" s="152">
        <f>SUMIFS(D8:D56,M8:M56,"Bioekonomimanagement",E8:E56,"A1N",L8:L56,"X")+SUMIFS(D8:D56,M8:M56,"Bioekonomimanagement",E8:E56,"A1F",L8:L56,"X")+SUMIFS(D8:D56,M8:M56,"Bioekonomimanagement",E8:E56,"A2E",L8:L56,"X")</f>
        <v>0</v>
      </c>
      <c r="R38" s="152">
        <v>60</v>
      </c>
      <c r="S38" s="150">
        <f t="shared" si="4"/>
        <v>60</v>
      </c>
      <c r="T38" s="4"/>
      <c r="U38" s="4"/>
      <c r="V38" s="380"/>
      <c r="W38" s="381"/>
      <c r="X38" s="382"/>
      <c r="Y38" s="4"/>
      <c r="Z38" s="4"/>
      <c r="AA38" s="4"/>
      <c r="AB38" s="4"/>
      <c r="AC38" s="4"/>
      <c r="AD38" s="4"/>
    </row>
    <row r="39" spans="2:30" ht="27.75" customHeight="1" thickBot="1" x14ac:dyDescent="0.3">
      <c r="B39" s="80" t="s">
        <v>134</v>
      </c>
      <c r="C39" s="89" t="s">
        <v>103</v>
      </c>
      <c r="D39" s="85">
        <v>7.5</v>
      </c>
      <c r="E39" s="85" t="s">
        <v>25</v>
      </c>
      <c r="F39" s="86" t="s">
        <v>13</v>
      </c>
      <c r="G39" s="85"/>
      <c r="H39" s="102"/>
      <c r="I39" s="102"/>
      <c r="J39" s="102"/>
      <c r="K39" s="102"/>
      <c r="L39" s="44"/>
      <c r="M39" s="35" t="s">
        <v>13</v>
      </c>
      <c r="O39" s="173" t="s">
        <v>163</v>
      </c>
      <c r="P39" s="174"/>
      <c r="Q39" s="175">
        <f>SUMIFS(D8:D56,E8:E56,"A2E",L8:L56,"X")</f>
        <v>0</v>
      </c>
      <c r="R39" s="176">
        <v>30</v>
      </c>
      <c r="S39" s="177">
        <f t="shared" si="4"/>
        <v>30</v>
      </c>
      <c r="T39" s="4"/>
      <c r="U39" s="4"/>
      <c r="V39" s="380"/>
      <c r="W39" s="381"/>
      <c r="X39" s="382"/>
      <c r="Y39" s="4"/>
      <c r="Z39" s="4"/>
      <c r="AA39" s="4"/>
      <c r="AB39" s="4"/>
      <c r="AC39" s="4"/>
      <c r="AD39" s="4"/>
    </row>
    <row r="40" spans="2:30" ht="27.75" customHeight="1" thickTop="1" thickBot="1" x14ac:dyDescent="0.35">
      <c r="B40" s="96" t="s">
        <v>131</v>
      </c>
      <c r="C40" s="110" t="s">
        <v>43</v>
      </c>
      <c r="D40" s="85">
        <v>15</v>
      </c>
      <c r="E40" s="85" t="s">
        <v>26</v>
      </c>
      <c r="F40" s="86" t="s">
        <v>13</v>
      </c>
      <c r="G40" s="85"/>
      <c r="H40" s="110"/>
      <c r="I40" s="110"/>
      <c r="J40" s="110"/>
      <c r="K40" s="110"/>
      <c r="L40" s="44"/>
      <c r="M40" s="35" t="s">
        <v>13</v>
      </c>
      <c r="O40" s="178" t="s">
        <v>160</v>
      </c>
      <c r="P40" s="179"/>
      <c r="Q40" s="180">
        <f>SUMIFS(D7:D56,L7:L56,"X")</f>
        <v>0</v>
      </c>
      <c r="R40" s="180">
        <v>300</v>
      </c>
      <c r="S40" s="181">
        <f t="shared" si="4"/>
        <v>300</v>
      </c>
      <c r="T40" s="4"/>
      <c r="U40" s="4"/>
      <c r="V40" s="383"/>
      <c r="W40" s="384"/>
      <c r="X40" s="385"/>
      <c r="Y40" s="4"/>
      <c r="Z40" s="4"/>
      <c r="AA40" s="4"/>
      <c r="AB40" s="4"/>
      <c r="AC40" s="4"/>
      <c r="AD40" s="4"/>
    </row>
    <row r="41" spans="2:30" ht="33" customHeight="1" x14ac:dyDescent="0.35">
      <c r="B41" s="45"/>
      <c r="C41" s="46" t="s">
        <v>172</v>
      </c>
      <c r="D41" s="47"/>
      <c r="E41" s="47"/>
      <c r="F41" s="48"/>
      <c r="G41" s="49"/>
      <c r="H41" s="50"/>
      <c r="I41" s="50"/>
      <c r="J41" s="50"/>
      <c r="K41" s="50"/>
      <c r="L41" s="51" t="s">
        <v>195</v>
      </c>
      <c r="M41" s="52"/>
      <c r="O41" s="4"/>
      <c r="P41" s="4"/>
      <c r="Q41" s="4"/>
      <c r="R41" s="4"/>
      <c r="S41" s="4"/>
      <c r="T41" s="53"/>
      <c r="U41" s="53"/>
      <c r="V41" s="4"/>
      <c r="W41" s="4"/>
      <c r="X41" s="4"/>
      <c r="Y41" s="4"/>
      <c r="Z41" s="4"/>
      <c r="AA41" s="4"/>
      <c r="AB41" s="4"/>
      <c r="AC41" s="4"/>
      <c r="AD41" s="4"/>
    </row>
    <row r="42" spans="2:30" ht="25.5" customHeight="1" x14ac:dyDescent="0.25">
      <c r="B42" s="19"/>
      <c r="C42" s="54"/>
      <c r="D42" s="24"/>
      <c r="E42" s="24"/>
      <c r="F42" s="25"/>
      <c r="G42" s="24"/>
      <c r="H42" s="43"/>
      <c r="I42" s="43"/>
      <c r="J42" s="43"/>
      <c r="K42" s="43"/>
      <c r="L42" s="55"/>
      <c r="M42" s="35"/>
      <c r="O42" s="4"/>
      <c r="P42" s="4"/>
      <c r="Q42" s="4"/>
      <c r="R42" s="4"/>
      <c r="S42" s="4"/>
      <c r="T42" s="27"/>
      <c r="U42" s="27"/>
      <c r="V42" s="4"/>
      <c r="W42" s="4"/>
      <c r="X42" s="4"/>
      <c r="Y42" s="4"/>
      <c r="Z42" s="4"/>
      <c r="AA42" s="4"/>
      <c r="AB42" s="4"/>
      <c r="AC42" s="4"/>
      <c r="AD42" s="4"/>
    </row>
    <row r="43" spans="2:30" ht="24" customHeight="1" x14ac:dyDescent="0.25">
      <c r="B43" s="19"/>
      <c r="C43" s="54"/>
      <c r="D43" s="24"/>
      <c r="E43" s="24"/>
      <c r="F43" s="25"/>
      <c r="G43" s="24"/>
      <c r="H43" s="43"/>
      <c r="I43" s="43"/>
      <c r="J43" s="43"/>
      <c r="K43" s="43"/>
      <c r="L43" s="55"/>
      <c r="M43" s="35"/>
      <c r="O43" s="4"/>
      <c r="P43" s="4"/>
      <c r="Q43" s="4"/>
      <c r="R43" s="4"/>
      <c r="S43" s="4"/>
      <c r="T43" s="27"/>
      <c r="U43" s="27"/>
      <c r="V43" s="4"/>
      <c r="W43" s="4"/>
      <c r="X43" s="4"/>
      <c r="Y43" s="4"/>
      <c r="Z43" s="4"/>
      <c r="AA43" s="4"/>
      <c r="AB43" s="4"/>
      <c r="AC43" s="4"/>
      <c r="AD43" s="4"/>
    </row>
    <row r="44" spans="2:30" ht="27.75" customHeight="1" x14ac:dyDescent="0.25">
      <c r="B44" s="36"/>
      <c r="C44" s="29"/>
      <c r="D44" s="24"/>
      <c r="E44" s="24"/>
      <c r="F44" s="25"/>
      <c r="G44" s="24"/>
      <c r="H44" s="43"/>
      <c r="I44" s="43"/>
      <c r="J44" s="43"/>
      <c r="K44" s="43"/>
      <c r="L44" s="55"/>
      <c r="M44" s="35"/>
      <c r="O44" s="4"/>
      <c r="P44" s="4"/>
      <c r="Q44" s="4"/>
      <c r="R44" s="4"/>
      <c r="S44" s="4"/>
      <c r="T44" s="27"/>
      <c r="U44" s="27"/>
      <c r="V44" s="4"/>
      <c r="W44" s="4"/>
      <c r="X44" s="4"/>
      <c r="Y44" s="4"/>
      <c r="Z44" s="4"/>
      <c r="AA44" s="4"/>
      <c r="AB44" s="4"/>
      <c r="AC44" s="4"/>
      <c r="AD44" s="4"/>
    </row>
    <row r="45" spans="2:30" ht="55.5" customHeight="1" x14ac:dyDescent="0.25">
      <c r="B45" s="346" t="s">
        <v>171</v>
      </c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8"/>
      <c r="O45" s="358"/>
      <c r="P45" s="358"/>
      <c r="Q45" s="358"/>
      <c r="R45" s="358"/>
      <c r="S45" s="358"/>
      <c r="T45" s="27"/>
      <c r="U45" s="27"/>
      <c r="V45" s="4"/>
      <c r="W45" s="4"/>
      <c r="X45" s="4"/>
      <c r="Y45" s="4"/>
      <c r="Z45" s="4"/>
      <c r="AA45" s="4"/>
      <c r="AB45" s="4"/>
      <c r="AC45" s="4"/>
      <c r="AD45" s="4"/>
    </row>
    <row r="46" spans="2:30" ht="37.5" customHeight="1" x14ac:dyDescent="0.3">
      <c r="B46" s="350"/>
      <c r="C46" s="351"/>
      <c r="D46" s="56"/>
      <c r="E46" s="56"/>
      <c r="F46" s="405" t="s">
        <v>44</v>
      </c>
      <c r="G46" s="404" t="s">
        <v>45</v>
      </c>
      <c r="H46" s="401" t="s">
        <v>61</v>
      </c>
      <c r="I46" s="402"/>
      <c r="J46" s="403"/>
      <c r="K46" s="400" t="s">
        <v>60</v>
      </c>
      <c r="L46" s="342" t="s">
        <v>195</v>
      </c>
      <c r="M46" s="398" t="s">
        <v>24</v>
      </c>
      <c r="O46" s="362"/>
      <c r="P46" s="362"/>
      <c r="Q46" s="362"/>
      <c r="R46" s="345"/>
      <c r="S46" s="345"/>
      <c r="T46" s="27"/>
      <c r="U46" s="27"/>
      <c r="V46" s="4"/>
      <c r="W46" s="4"/>
      <c r="X46" s="4"/>
      <c r="Y46" s="4"/>
      <c r="Z46" s="4"/>
      <c r="AA46" s="4"/>
      <c r="AB46" s="4"/>
      <c r="AC46" s="4"/>
      <c r="AD46" s="4"/>
    </row>
    <row r="47" spans="2:30" ht="33" customHeight="1" x14ac:dyDescent="0.25">
      <c r="B47" s="57" t="s">
        <v>52</v>
      </c>
      <c r="C47" s="11" t="s">
        <v>47</v>
      </c>
      <c r="D47" s="58" t="s">
        <v>10</v>
      </c>
      <c r="E47" s="11" t="s">
        <v>23</v>
      </c>
      <c r="F47" s="402"/>
      <c r="G47" s="403"/>
      <c r="H47" s="59" t="s">
        <v>58</v>
      </c>
      <c r="I47" s="60" t="s">
        <v>14</v>
      </c>
      <c r="J47" s="59" t="s">
        <v>201</v>
      </c>
      <c r="K47" s="343"/>
      <c r="L47" s="343"/>
      <c r="M47" s="399"/>
      <c r="O47" s="362"/>
      <c r="P47" s="362"/>
      <c r="Q47" s="362"/>
      <c r="R47" s="61"/>
      <c r="S47" s="61"/>
      <c r="T47" s="27"/>
      <c r="U47" s="27"/>
      <c r="V47" s="4"/>
      <c r="W47" s="4"/>
      <c r="X47" s="4"/>
      <c r="Y47" s="4"/>
      <c r="Z47" s="4"/>
      <c r="AA47" s="4"/>
      <c r="AB47" s="4"/>
      <c r="AC47" s="4"/>
      <c r="AD47" s="4"/>
    </row>
    <row r="48" spans="2:30" ht="21" customHeight="1" x14ac:dyDescent="0.25">
      <c r="B48" s="39"/>
      <c r="C48" s="62"/>
      <c r="D48" s="63"/>
      <c r="E48" s="64"/>
      <c r="F48" s="65"/>
      <c r="G48" s="65"/>
      <c r="H48" s="66"/>
      <c r="I48" s="66"/>
      <c r="J48" s="66"/>
      <c r="K48" s="66"/>
      <c r="L48" s="67"/>
      <c r="M48" s="68"/>
      <c r="O48" s="344"/>
      <c r="P48" s="344"/>
      <c r="Q48" s="344"/>
      <c r="R48" s="349"/>
      <c r="S48" s="349"/>
      <c r="T48" s="360"/>
      <c r="U48" s="360"/>
      <c r="V48" s="4"/>
      <c r="W48" s="4"/>
      <c r="X48" s="4"/>
      <c r="Y48" s="4"/>
      <c r="Z48" s="4"/>
      <c r="AA48" s="4"/>
      <c r="AB48" s="4"/>
      <c r="AC48" s="4"/>
      <c r="AD48" s="4"/>
    </row>
    <row r="49" spans="2:30" ht="21" customHeight="1" x14ac:dyDescent="0.25">
      <c r="B49" s="19"/>
      <c r="C49" s="62"/>
      <c r="D49" s="63"/>
      <c r="E49" s="64"/>
      <c r="F49" s="65"/>
      <c r="G49" s="65"/>
      <c r="H49" s="66"/>
      <c r="I49" s="66"/>
      <c r="J49" s="66"/>
      <c r="K49" s="66"/>
      <c r="L49" s="67"/>
      <c r="M49" s="68"/>
      <c r="O49" s="344"/>
      <c r="P49" s="344"/>
      <c r="Q49" s="344"/>
      <c r="R49" s="349"/>
      <c r="S49" s="349"/>
      <c r="T49" s="360"/>
      <c r="U49" s="360"/>
      <c r="V49" s="4"/>
      <c r="W49" s="4"/>
      <c r="X49" s="4"/>
      <c r="Y49" s="4"/>
      <c r="Z49" s="4"/>
      <c r="AA49" s="4"/>
      <c r="AB49" s="4"/>
      <c r="AC49" s="4"/>
      <c r="AD49" s="4"/>
    </row>
    <row r="50" spans="2:30" ht="21" customHeight="1" x14ac:dyDescent="0.25">
      <c r="B50" s="19"/>
      <c r="C50" s="62"/>
      <c r="D50" s="63"/>
      <c r="E50" s="64"/>
      <c r="F50" s="65"/>
      <c r="G50" s="65"/>
      <c r="H50" s="66"/>
      <c r="I50" s="66"/>
      <c r="J50" s="66"/>
      <c r="K50" s="66"/>
      <c r="L50" s="67"/>
      <c r="M50" s="68"/>
      <c r="O50" s="344"/>
      <c r="P50" s="344"/>
      <c r="Q50" s="344"/>
      <c r="R50" s="349"/>
      <c r="S50" s="363"/>
      <c r="T50" s="69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2:30" ht="21" customHeight="1" x14ac:dyDescent="0.25">
      <c r="B51" s="19"/>
      <c r="C51" s="62"/>
      <c r="D51" s="63"/>
      <c r="E51" s="64"/>
      <c r="F51" s="65"/>
      <c r="G51" s="65"/>
      <c r="H51" s="66"/>
      <c r="I51" s="66"/>
      <c r="J51" s="66"/>
      <c r="K51" s="66"/>
      <c r="L51" s="67"/>
      <c r="M51" s="68"/>
      <c r="O51" s="344"/>
      <c r="P51" s="344"/>
      <c r="Q51" s="344"/>
      <c r="R51" s="349"/>
      <c r="S51" s="363"/>
      <c r="T51" s="69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2:30" ht="21" customHeight="1" x14ac:dyDescent="0.25">
      <c r="B52" s="19"/>
      <c r="C52" s="62"/>
      <c r="D52" s="63"/>
      <c r="E52" s="64"/>
      <c r="F52" s="65"/>
      <c r="G52" s="65"/>
      <c r="H52" s="66"/>
      <c r="I52" s="66"/>
      <c r="J52" s="66"/>
      <c r="K52" s="66"/>
      <c r="L52" s="67"/>
      <c r="M52" s="68"/>
      <c r="O52" s="344"/>
      <c r="P52" s="344"/>
      <c r="Q52" s="344"/>
      <c r="R52" s="70"/>
      <c r="S52" s="71"/>
      <c r="T52" s="69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2:30" ht="21" customHeight="1" x14ac:dyDescent="0.25">
      <c r="B53" s="19"/>
      <c r="C53" s="62"/>
      <c r="D53" s="63"/>
      <c r="E53" s="64"/>
      <c r="F53" s="65"/>
      <c r="G53" s="65"/>
      <c r="H53" s="66"/>
      <c r="I53" s="66"/>
      <c r="J53" s="66"/>
      <c r="K53" s="66"/>
      <c r="L53" s="67"/>
      <c r="M53" s="68"/>
      <c r="O53" s="344"/>
      <c r="P53" s="344"/>
      <c r="Q53" s="344"/>
      <c r="R53" s="70"/>
      <c r="S53" s="71"/>
      <c r="T53" s="361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2:30" ht="21" customHeight="1" x14ac:dyDescent="0.25">
      <c r="B54" s="19"/>
      <c r="C54" s="62"/>
      <c r="D54" s="63"/>
      <c r="E54" s="64"/>
      <c r="F54" s="65"/>
      <c r="G54" s="65"/>
      <c r="H54" s="66"/>
      <c r="I54" s="66"/>
      <c r="J54" s="66"/>
      <c r="K54" s="66"/>
      <c r="L54" s="67"/>
      <c r="M54" s="68"/>
      <c r="O54" s="344"/>
      <c r="P54" s="344"/>
      <c r="Q54" s="344"/>
      <c r="R54" s="70"/>
      <c r="S54" s="70"/>
      <c r="T54" s="361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2:30" ht="21" customHeight="1" x14ac:dyDescent="0.25">
      <c r="B55" s="19"/>
      <c r="C55" s="62"/>
      <c r="D55" s="63"/>
      <c r="E55" s="64"/>
      <c r="F55" s="65"/>
      <c r="G55" s="65"/>
      <c r="H55" s="66"/>
      <c r="I55" s="66"/>
      <c r="J55" s="66"/>
      <c r="K55" s="66"/>
      <c r="L55" s="67"/>
      <c r="M55" s="68"/>
      <c r="O55" s="344"/>
      <c r="P55" s="344"/>
      <c r="Q55" s="344"/>
      <c r="R55" s="360"/>
      <c r="S55" s="360"/>
      <c r="T55" s="69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2:30" ht="21" customHeight="1" thickBot="1" x14ac:dyDescent="0.3">
      <c r="B56" s="72"/>
      <c r="C56" s="73"/>
      <c r="D56" s="74"/>
      <c r="E56" s="74"/>
      <c r="F56" s="75"/>
      <c r="G56" s="74"/>
      <c r="H56" s="76"/>
      <c r="I56" s="76"/>
      <c r="J56" s="76"/>
      <c r="K56" s="76"/>
      <c r="L56" s="76"/>
      <c r="M56" s="77"/>
      <c r="O56" s="344"/>
      <c r="P56" s="344"/>
      <c r="Q56" s="344"/>
      <c r="R56" s="360"/>
      <c r="S56" s="360"/>
      <c r="T56" s="69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2:30" ht="21" customHeight="1" x14ac:dyDescent="0.25">
      <c r="C57" s="4"/>
      <c r="D57" s="78"/>
      <c r="E57" s="78"/>
      <c r="F57" s="4"/>
      <c r="G57" s="4"/>
      <c r="H57" s="4"/>
      <c r="I57" s="4"/>
      <c r="J57" s="4"/>
      <c r="K57" s="4"/>
      <c r="L57" s="4"/>
      <c r="M57" s="4"/>
      <c r="O57" s="4"/>
      <c r="P57" s="4"/>
      <c r="Q57" s="4"/>
      <c r="R57" s="4"/>
      <c r="S57" s="4"/>
      <c r="T57" s="69"/>
      <c r="U57" s="27"/>
      <c r="V57" s="4"/>
      <c r="W57" s="4"/>
      <c r="X57" s="4"/>
      <c r="Y57" s="4"/>
      <c r="Z57" s="4"/>
      <c r="AA57" s="4"/>
      <c r="AB57" s="4"/>
      <c r="AC57" s="4"/>
      <c r="AD57" s="4"/>
    </row>
    <row r="58" spans="2:30" ht="21" customHeight="1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O58" s="4"/>
      <c r="P58" s="4"/>
      <c r="Q58" s="4"/>
      <c r="R58" s="4"/>
      <c r="S58" s="4"/>
      <c r="T58" s="69"/>
      <c r="U58" s="27"/>
      <c r="V58" s="4"/>
      <c r="W58" s="4"/>
      <c r="X58" s="4"/>
      <c r="Y58" s="4"/>
      <c r="Z58" s="4"/>
      <c r="AA58" s="4"/>
      <c r="AB58" s="4"/>
      <c r="AC58" s="4"/>
      <c r="AD58" s="4"/>
    </row>
    <row r="59" spans="2:30" ht="21" customHeight="1" x14ac:dyDescent="0.2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79" t="s">
        <v>28</v>
      </c>
      <c r="O59" s="4"/>
      <c r="P59" s="4"/>
      <c r="Q59" s="4"/>
      <c r="R59" s="4"/>
      <c r="S59" s="4"/>
      <c r="T59" s="69"/>
      <c r="U59" s="27"/>
      <c r="V59" s="4"/>
      <c r="W59" s="4"/>
      <c r="X59" s="4"/>
      <c r="Y59" s="4"/>
      <c r="Z59" s="4"/>
      <c r="AA59" s="4"/>
      <c r="AB59" s="4"/>
      <c r="AC59" s="4"/>
      <c r="AD59" s="4"/>
    </row>
    <row r="60" spans="2:30" ht="17.25" customHeight="1" x14ac:dyDescent="0.2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79" t="s">
        <v>29</v>
      </c>
      <c r="O60" s="4"/>
      <c r="P60" s="4"/>
      <c r="Q60" s="4"/>
      <c r="R60" s="4"/>
      <c r="S60" s="4"/>
      <c r="T60" s="69"/>
      <c r="U60" s="27"/>
      <c r="V60" s="4"/>
      <c r="W60" s="4"/>
      <c r="X60" s="4"/>
      <c r="Y60" s="4"/>
      <c r="Z60" s="4"/>
      <c r="AA60" s="4"/>
      <c r="AB60" s="4"/>
      <c r="AC60" s="4"/>
      <c r="AD60" s="4"/>
    </row>
    <row r="61" spans="2:30" ht="17.25" customHeight="1" x14ac:dyDescent="0.2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79" t="s">
        <v>25</v>
      </c>
      <c r="O61" s="4"/>
      <c r="P61" s="4"/>
      <c r="Q61" s="4"/>
      <c r="R61" s="4"/>
      <c r="S61" s="4"/>
      <c r="T61" s="69"/>
      <c r="U61" s="27"/>
      <c r="V61" s="4"/>
      <c r="W61" s="4"/>
      <c r="X61" s="4"/>
      <c r="Y61" s="4"/>
      <c r="Z61" s="4"/>
      <c r="AA61" s="4"/>
      <c r="AB61" s="4"/>
      <c r="AC61" s="4"/>
      <c r="AD61" s="4"/>
    </row>
    <row r="62" spans="2:30" ht="17.25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79" t="s">
        <v>26</v>
      </c>
      <c r="O62" s="4"/>
      <c r="P62" s="4"/>
      <c r="Q62" s="4"/>
      <c r="R62" s="4"/>
      <c r="S62" s="4"/>
      <c r="T62" s="69"/>
      <c r="U62" s="27"/>
      <c r="V62" s="4"/>
      <c r="W62" s="4"/>
      <c r="X62" s="4"/>
      <c r="Y62" s="4"/>
      <c r="Z62" s="4"/>
      <c r="AA62" s="4"/>
      <c r="AB62" s="4"/>
      <c r="AC62" s="4"/>
      <c r="AD62" s="4"/>
    </row>
    <row r="63" spans="2:30" ht="17.25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79" t="s">
        <v>27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2:30" ht="17.25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79" t="s">
        <v>30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3:30" ht="17.25" customHeight="1" x14ac:dyDescent="0.2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79" t="s">
        <v>51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3:30" ht="17.25" customHeight="1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3:30" ht="17.25" customHeight="1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3:30" ht="17.25" customHeight="1" x14ac:dyDescent="0.2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3:30" ht="17.25" customHeight="1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3:30" ht="21" customHeight="1" x14ac:dyDescent="0.2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3:30" ht="21.75" customHeight="1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3:30" ht="17.25" customHeight="1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3:30" ht="17.25" customHeight="1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3:30" ht="17.25" customHeight="1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3:30" ht="17.25" customHeight="1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3:30" ht="17.25" customHeight="1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3:30" ht="17.25" customHeight="1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3:30" ht="17.25" customHeight="1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3:30" ht="17.25" customHeight="1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3:30" ht="17.25" customHeight="1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3:30" ht="17.25" customHeight="1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3:30" ht="17.25" customHeight="1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3:30" ht="17.25" customHeight="1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3:30" ht="17.25" customHeight="1" x14ac:dyDescent="0.2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3:30" ht="17.25" customHeight="1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3:30" ht="17.25" customHeight="1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3:30" ht="17.25" customHeight="1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3:30" ht="17.25" customHeight="1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3:30" ht="17.25" customHeight="1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3:30" ht="17.25" customHeight="1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3:30" ht="17.25" customHeight="1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3:30" ht="17.25" customHeight="1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3:30" ht="17.25" customHeight="1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3:30" ht="17.25" customHeight="1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3:30" ht="17.25" customHeight="1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3:30" ht="17.25" customHeight="1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25:30" ht="17.25" customHeight="1" x14ac:dyDescent="0.25">
      <c r="Y97" s="4"/>
      <c r="Z97" s="4"/>
      <c r="AA97" s="4"/>
      <c r="AB97" s="4"/>
      <c r="AC97" s="4"/>
      <c r="AD97" s="4"/>
    </row>
    <row r="98" spans="25:30" ht="17.25" customHeight="1" x14ac:dyDescent="0.25">
      <c r="Y98" s="4"/>
      <c r="Z98" s="4"/>
      <c r="AA98" s="4"/>
      <c r="AB98" s="4"/>
      <c r="AC98" s="4"/>
      <c r="AD98" s="4"/>
    </row>
    <row r="99" spans="25:30" ht="17.25" customHeight="1" x14ac:dyDescent="0.25">
      <c r="Y99" s="4"/>
      <c r="Z99" s="4"/>
      <c r="AA99" s="4"/>
      <c r="AB99" s="4"/>
      <c r="AC99" s="4"/>
      <c r="AD99" s="4"/>
    </row>
    <row r="100" spans="25:30" ht="17.25" customHeight="1" x14ac:dyDescent="0.25">
      <c r="Y100" s="4"/>
      <c r="Z100" s="4"/>
      <c r="AA100" s="4"/>
      <c r="AB100" s="4"/>
      <c r="AC100" s="4"/>
      <c r="AD100" s="4"/>
    </row>
    <row r="101" spans="25:30" ht="17.25" customHeight="1" x14ac:dyDescent="0.25">
      <c r="Y101" s="4"/>
      <c r="Z101" s="4"/>
      <c r="AA101" s="4"/>
      <c r="AB101" s="4"/>
      <c r="AC101" s="4"/>
      <c r="AD101" s="4"/>
    </row>
    <row r="102" spans="25:30" ht="17.25" customHeight="1" x14ac:dyDescent="0.25">
      <c r="Y102" s="4"/>
      <c r="Z102" s="4"/>
      <c r="AA102" s="4"/>
      <c r="AB102" s="4"/>
      <c r="AC102" s="4"/>
      <c r="AD102" s="4"/>
    </row>
    <row r="103" spans="25:30" ht="17.25" customHeight="1" x14ac:dyDescent="0.25">
      <c r="Y103" s="4"/>
      <c r="Z103" s="4"/>
      <c r="AA103" s="4"/>
      <c r="AB103" s="4"/>
      <c r="AC103" s="4"/>
      <c r="AD103" s="4"/>
    </row>
    <row r="104" spans="25:30" ht="17.25" customHeight="1" x14ac:dyDescent="0.25">
      <c r="Y104" s="4"/>
      <c r="Z104" s="4"/>
      <c r="AA104" s="4"/>
      <c r="AB104" s="4"/>
      <c r="AC104" s="4"/>
      <c r="AD104" s="4"/>
    </row>
    <row r="105" spans="25:30" ht="17.25" customHeight="1" x14ac:dyDescent="0.25">
      <c r="Y105" s="4"/>
      <c r="Z105" s="4"/>
      <c r="AA105" s="4"/>
      <c r="AB105" s="4"/>
      <c r="AC105" s="4"/>
      <c r="AD105" s="4"/>
    </row>
    <row r="106" spans="25:30" ht="17.25" customHeight="1" x14ac:dyDescent="0.25">
      <c r="Y106" s="4"/>
      <c r="Z106" s="4"/>
      <c r="AA106" s="4"/>
      <c r="AB106" s="4"/>
      <c r="AC106" s="4"/>
      <c r="AD106" s="4"/>
    </row>
    <row r="107" spans="25:30" ht="17.25" customHeight="1" x14ac:dyDescent="0.25">
      <c r="Y107" s="4"/>
      <c r="Z107" s="4"/>
      <c r="AA107" s="4"/>
      <c r="AB107" s="4"/>
      <c r="AC107" s="4"/>
      <c r="AD107" s="4"/>
    </row>
    <row r="108" spans="25:30" ht="17.25" customHeight="1" x14ac:dyDescent="0.25">
      <c r="Y108" s="4"/>
      <c r="Z108" s="4"/>
      <c r="AA108" s="4"/>
      <c r="AB108" s="4"/>
      <c r="AC108" s="4"/>
      <c r="AD108" s="4"/>
    </row>
    <row r="109" spans="25:30" ht="17.25" customHeight="1" x14ac:dyDescent="0.25">
      <c r="Y109" s="4"/>
      <c r="Z109" s="4"/>
      <c r="AA109" s="4"/>
      <c r="AB109" s="4"/>
      <c r="AC109" s="4"/>
      <c r="AD109" s="4"/>
    </row>
    <row r="110" spans="25:30" ht="17.25" customHeight="1" x14ac:dyDescent="0.25">
      <c r="Y110" s="4"/>
      <c r="Z110" s="4"/>
      <c r="AA110" s="4"/>
      <c r="AB110" s="4"/>
      <c r="AC110" s="4"/>
      <c r="AD110" s="4"/>
    </row>
    <row r="111" spans="25:30" ht="17.25" customHeight="1" x14ac:dyDescent="0.25">
      <c r="Y111" s="4"/>
      <c r="Z111" s="4"/>
      <c r="AA111" s="4"/>
      <c r="AB111" s="4"/>
      <c r="AC111" s="4"/>
      <c r="AD111" s="4"/>
    </row>
    <row r="112" spans="25:30" ht="17.25" customHeight="1" x14ac:dyDescent="0.25">
      <c r="Y112" s="4"/>
      <c r="Z112" s="4"/>
      <c r="AA112" s="4"/>
      <c r="AB112" s="4"/>
      <c r="AC112" s="4"/>
      <c r="AD112" s="4"/>
    </row>
    <row r="113" spans="25:30" ht="17.25" customHeight="1" x14ac:dyDescent="0.25">
      <c r="Y113" s="4"/>
      <c r="Z113" s="4"/>
      <c r="AA113" s="4"/>
      <c r="AB113" s="4"/>
      <c r="AC113" s="4"/>
      <c r="AD113" s="4"/>
    </row>
    <row r="114" spans="25:30" ht="17.25" customHeight="1" x14ac:dyDescent="0.25">
      <c r="Y114" s="4"/>
      <c r="Z114" s="4"/>
      <c r="AA114" s="4"/>
      <c r="AB114" s="4"/>
      <c r="AC114" s="4"/>
      <c r="AD114" s="4"/>
    </row>
    <row r="115" spans="25:30" ht="17.25" customHeight="1" x14ac:dyDescent="0.25">
      <c r="Y115" s="4"/>
      <c r="Z115" s="4"/>
      <c r="AA115" s="4"/>
      <c r="AB115" s="4"/>
      <c r="AC115" s="4"/>
      <c r="AD115" s="4"/>
    </row>
    <row r="116" spans="25:30" ht="17.25" customHeight="1" x14ac:dyDescent="0.25">
      <c r="Y116" s="4"/>
      <c r="Z116" s="4"/>
      <c r="AA116" s="4"/>
      <c r="AB116" s="4"/>
      <c r="AC116" s="4"/>
      <c r="AD116" s="4"/>
    </row>
    <row r="117" spans="25:30" ht="17.25" customHeight="1" x14ac:dyDescent="0.25">
      <c r="Y117" s="4"/>
      <c r="Z117" s="4"/>
      <c r="AA117" s="4"/>
      <c r="AB117" s="4"/>
      <c r="AC117" s="4"/>
      <c r="AD117" s="4"/>
    </row>
    <row r="118" spans="25:30" ht="17.25" customHeight="1" x14ac:dyDescent="0.25">
      <c r="Y118" s="4"/>
      <c r="Z118" s="4"/>
      <c r="AA118" s="4"/>
      <c r="AB118" s="4"/>
      <c r="AC118" s="4"/>
      <c r="AD118" s="4"/>
    </row>
    <row r="119" spans="25:30" ht="17.25" customHeight="1" x14ac:dyDescent="0.25">
      <c r="Y119" s="4"/>
      <c r="Z119" s="4"/>
      <c r="AA119" s="4"/>
      <c r="AB119" s="4"/>
      <c r="AC119" s="4"/>
      <c r="AD119" s="4"/>
    </row>
    <row r="120" spans="25:30" ht="17.25" customHeight="1" x14ac:dyDescent="0.25">
      <c r="Y120" s="4"/>
      <c r="Z120" s="4"/>
      <c r="AA120" s="4"/>
      <c r="AB120" s="4"/>
      <c r="AC120" s="4"/>
      <c r="AD120" s="4"/>
    </row>
    <row r="121" spans="25:30" ht="17.25" customHeight="1" x14ac:dyDescent="0.25">
      <c r="Y121" s="4"/>
      <c r="Z121" s="4"/>
      <c r="AA121" s="4"/>
      <c r="AB121" s="4"/>
      <c r="AC121" s="4"/>
      <c r="AD121" s="4"/>
    </row>
    <row r="122" spans="25:30" ht="17.25" customHeight="1" x14ac:dyDescent="0.25">
      <c r="Y122" s="4"/>
      <c r="Z122" s="4"/>
      <c r="AA122" s="4"/>
      <c r="AB122" s="4"/>
      <c r="AC122" s="4"/>
      <c r="AD122" s="4"/>
    </row>
    <row r="123" spans="25:30" ht="17.25" customHeight="1" x14ac:dyDescent="0.25">
      <c r="Y123" s="4"/>
      <c r="Z123" s="4"/>
      <c r="AA123" s="4"/>
      <c r="AB123" s="4"/>
      <c r="AC123" s="4"/>
      <c r="AD123" s="4"/>
    </row>
    <row r="124" spans="25:30" ht="17.25" customHeight="1" x14ac:dyDescent="0.25">
      <c r="Y124" s="4"/>
      <c r="Z124" s="4"/>
      <c r="AA124" s="4"/>
      <c r="AB124" s="4"/>
      <c r="AC124" s="4"/>
      <c r="AD124" s="4"/>
    </row>
    <row r="125" spans="25:30" ht="17.25" customHeight="1" x14ac:dyDescent="0.25">
      <c r="Y125" s="4"/>
      <c r="Z125" s="4"/>
      <c r="AA125" s="4"/>
      <c r="AB125" s="4"/>
      <c r="AC125" s="4"/>
      <c r="AD125" s="4"/>
    </row>
    <row r="126" spans="25:30" ht="17.25" customHeight="1" x14ac:dyDescent="0.25">
      <c r="Y126" s="4"/>
      <c r="Z126" s="4"/>
      <c r="AA126" s="4"/>
      <c r="AB126" s="4"/>
      <c r="AC126" s="4"/>
      <c r="AD126" s="4"/>
    </row>
    <row r="127" spans="25:30" ht="17.25" customHeight="1" x14ac:dyDescent="0.25">
      <c r="Y127" s="4"/>
      <c r="Z127" s="4"/>
      <c r="AA127" s="4"/>
      <c r="AB127" s="4"/>
      <c r="AC127" s="4"/>
      <c r="AD127" s="4"/>
    </row>
    <row r="128" spans="25:30" ht="17.25" customHeight="1" x14ac:dyDescent="0.25">
      <c r="Y128" s="4"/>
      <c r="Z128" s="4"/>
      <c r="AA128" s="4"/>
      <c r="AB128" s="4"/>
      <c r="AC128" s="4"/>
      <c r="AD128" s="4"/>
    </row>
    <row r="129" spans="25:30" ht="17.25" customHeight="1" x14ac:dyDescent="0.25">
      <c r="Y129" s="4"/>
      <c r="Z129" s="4"/>
      <c r="AA129" s="4"/>
      <c r="AB129" s="4"/>
      <c r="AC129" s="4"/>
      <c r="AD129" s="4"/>
    </row>
    <row r="130" spans="25:30" ht="17.25" customHeight="1" x14ac:dyDescent="0.25">
      <c r="Y130" s="4"/>
      <c r="Z130" s="4"/>
      <c r="AA130" s="4"/>
      <c r="AB130" s="4"/>
      <c r="AC130" s="4"/>
      <c r="AD130" s="4"/>
    </row>
    <row r="131" spans="25:30" ht="17.25" customHeight="1" x14ac:dyDescent="0.25">
      <c r="Y131" s="4"/>
      <c r="Z131" s="4"/>
      <c r="AA131" s="4"/>
      <c r="AB131" s="4"/>
      <c r="AC131" s="4"/>
      <c r="AD131" s="4"/>
    </row>
    <row r="132" spans="25:30" ht="17.25" customHeight="1" x14ac:dyDescent="0.25">
      <c r="Y132" s="4"/>
      <c r="Z132" s="4"/>
      <c r="AA132" s="4"/>
      <c r="AB132" s="4"/>
      <c r="AC132" s="4"/>
      <c r="AD132" s="4"/>
    </row>
    <row r="133" spans="25:30" ht="17.25" customHeight="1" x14ac:dyDescent="0.25">
      <c r="Y133" s="4"/>
      <c r="Z133" s="4"/>
      <c r="AA133" s="4"/>
      <c r="AB133" s="4"/>
      <c r="AC133" s="4"/>
      <c r="AD133" s="4"/>
    </row>
    <row r="134" spans="25:30" ht="17.25" customHeight="1" x14ac:dyDescent="0.25">
      <c r="Y134" s="4"/>
      <c r="Z134" s="4"/>
      <c r="AA134" s="4"/>
      <c r="AB134" s="4"/>
      <c r="AC134" s="4"/>
      <c r="AD134" s="4"/>
    </row>
    <row r="135" spans="25:30" ht="17.25" customHeight="1" x14ac:dyDescent="0.25">
      <c r="Y135" s="4"/>
      <c r="Z135" s="4"/>
      <c r="AA135" s="4"/>
      <c r="AB135" s="4"/>
      <c r="AC135" s="4"/>
      <c r="AD135" s="4"/>
    </row>
    <row r="136" spans="25:30" ht="17.25" customHeight="1" x14ac:dyDescent="0.25">
      <c r="Y136" s="4"/>
      <c r="Z136" s="4"/>
      <c r="AA136" s="4"/>
      <c r="AB136" s="4"/>
      <c r="AC136" s="4"/>
      <c r="AD136" s="4"/>
    </row>
    <row r="137" spans="25:30" ht="17.25" customHeight="1" x14ac:dyDescent="0.25">
      <c r="Y137" s="4"/>
      <c r="Z137" s="4"/>
      <c r="AA137" s="4"/>
      <c r="AB137" s="4"/>
      <c r="AC137" s="4"/>
      <c r="AD137" s="4"/>
    </row>
    <row r="138" spans="25:30" ht="17.25" customHeight="1" x14ac:dyDescent="0.25">
      <c r="Y138" s="4"/>
      <c r="Z138" s="4"/>
      <c r="AA138" s="4"/>
      <c r="AB138" s="4"/>
      <c r="AC138" s="4"/>
      <c r="AD138" s="4"/>
    </row>
    <row r="139" spans="25:30" ht="17.25" customHeight="1" x14ac:dyDescent="0.25">
      <c r="Y139" s="4"/>
      <c r="Z139" s="4"/>
      <c r="AA139" s="4"/>
      <c r="AB139" s="4"/>
      <c r="AC139" s="4"/>
      <c r="AD139" s="4"/>
    </row>
    <row r="140" spans="25:30" ht="17.25" customHeight="1" x14ac:dyDescent="0.25">
      <c r="Y140" s="4"/>
      <c r="Z140" s="4"/>
      <c r="AA140" s="4"/>
      <c r="AB140" s="4"/>
      <c r="AC140" s="4"/>
      <c r="AD140" s="4"/>
    </row>
    <row r="141" spans="25:30" ht="17.25" customHeight="1" x14ac:dyDescent="0.25">
      <c r="Y141" s="4"/>
      <c r="Z141" s="4"/>
      <c r="AA141" s="4"/>
      <c r="AB141" s="4"/>
      <c r="AC141" s="4"/>
      <c r="AD141" s="4"/>
    </row>
    <row r="142" spans="25:30" ht="17.25" customHeight="1" x14ac:dyDescent="0.25">
      <c r="Y142" s="4"/>
      <c r="Z142" s="4"/>
      <c r="AA142" s="4"/>
      <c r="AB142" s="4"/>
      <c r="AC142" s="4"/>
      <c r="AD142" s="4"/>
    </row>
    <row r="143" spans="25:30" ht="17.25" customHeight="1" x14ac:dyDescent="0.25">
      <c r="Y143" s="4"/>
      <c r="Z143" s="4"/>
      <c r="AA143" s="4"/>
      <c r="AB143" s="4"/>
      <c r="AC143" s="4"/>
      <c r="AD143" s="4"/>
    </row>
    <row r="144" spans="25:30" ht="17.25" customHeight="1" x14ac:dyDescent="0.25">
      <c r="Y144" s="4"/>
      <c r="Z144" s="4"/>
      <c r="AA144" s="4"/>
      <c r="AB144" s="4"/>
      <c r="AC144" s="4"/>
      <c r="AD144" s="4"/>
    </row>
    <row r="145" spans="25:30" ht="17.25" customHeight="1" x14ac:dyDescent="0.25">
      <c r="Y145" s="4"/>
      <c r="Z145" s="4"/>
      <c r="AA145" s="4"/>
      <c r="AB145" s="4"/>
      <c r="AC145" s="4"/>
      <c r="AD145" s="4"/>
    </row>
    <row r="146" spans="25:30" ht="17.25" customHeight="1" x14ac:dyDescent="0.25">
      <c r="Y146" s="4"/>
      <c r="Z146" s="4"/>
      <c r="AA146" s="4"/>
      <c r="AB146" s="4"/>
      <c r="AC146" s="4"/>
      <c r="AD146" s="4"/>
    </row>
    <row r="147" spans="25:30" ht="17.25" customHeight="1" x14ac:dyDescent="0.25">
      <c r="Y147" s="4"/>
      <c r="Z147" s="4"/>
      <c r="AA147" s="4"/>
      <c r="AB147" s="4"/>
      <c r="AC147" s="4"/>
      <c r="AD147" s="4"/>
    </row>
    <row r="148" spans="25:30" ht="17.25" customHeight="1" x14ac:dyDescent="0.25">
      <c r="Y148" s="4"/>
      <c r="Z148" s="4"/>
      <c r="AA148" s="4"/>
      <c r="AB148" s="4"/>
      <c r="AC148" s="4"/>
      <c r="AD148" s="4"/>
    </row>
    <row r="149" spans="25:30" ht="17.25" customHeight="1" x14ac:dyDescent="0.25">
      <c r="Y149" s="4"/>
      <c r="Z149" s="4"/>
      <c r="AA149" s="4"/>
      <c r="AB149" s="4"/>
      <c r="AC149" s="4"/>
      <c r="AD149" s="4"/>
    </row>
    <row r="150" spans="25:30" ht="17.25" customHeight="1" x14ac:dyDescent="0.25">
      <c r="Y150" s="4"/>
      <c r="Z150" s="4"/>
      <c r="AA150" s="4"/>
      <c r="AB150" s="4"/>
      <c r="AC150" s="4"/>
      <c r="AD150" s="4"/>
    </row>
    <row r="151" spans="25:30" ht="17.25" customHeight="1" x14ac:dyDescent="0.25">
      <c r="Y151" s="4"/>
      <c r="Z151" s="4"/>
      <c r="AA151" s="4"/>
      <c r="AB151" s="4"/>
      <c r="AC151" s="4"/>
      <c r="AD151" s="4"/>
    </row>
    <row r="152" spans="25:30" ht="17.25" customHeight="1" x14ac:dyDescent="0.25">
      <c r="Y152" s="4"/>
      <c r="Z152" s="4"/>
      <c r="AA152" s="4"/>
      <c r="AB152" s="4"/>
      <c r="AC152" s="4"/>
      <c r="AD152" s="4"/>
    </row>
    <row r="153" spans="25:30" ht="17.25" customHeight="1" x14ac:dyDescent="0.25">
      <c r="Y153" s="4"/>
      <c r="Z153" s="4"/>
      <c r="AA153" s="4"/>
      <c r="AB153" s="4"/>
      <c r="AC153" s="4"/>
      <c r="AD153" s="4"/>
    </row>
    <row r="154" spans="25:30" ht="17.25" customHeight="1" x14ac:dyDescent="0.25">
      <c r="Y154" s="4"/>
      <c r="Z154" s="4"/>
      <c r="AA154" s="4"/>
      <c r="AB154" s="4"/>
      <c r="AC154" s="4"/>
      <c r="AD154" s="4"/>
    </row>
    <row r="155" spans="25:30" ht="17.25" customHeight="1" x14ac:dyDescent="0.25">
      <c r="Y155" s="4"/>
      <c r="Z155" s="4"/>
      <c r="AA155" s="4"/>
      <c r="AB155" s="4"/>
      <c r="AC155" s="4"/>
      <c r="AD155" s="4"/>
    </row>
    <row r="156" spans="25:30" ht="17.25" customHeight="1" x14ac:dyDescent="0.25">
      <c r="Y156" s="4"/>
      <c r="Z156" s="4"/>
      <c r="AA156" s="4"/>
      <c r="AB156" s="4"/>
      <c r="AC156" s="4"/>
      <c r="AD156" s="4"/>
    </row>
    <row r="157" spans="25:30" ht="17.25" customHeight="1" x14ac:dyDescent="0.25">
      <c r="Y157" s="4"/>
      <c r="Z157" s="4"/>
      <c r="AA157" s="4"/>
      <c r="AB157" s="4"/>
      <c r="AC157" s="4"/>
      <c r="AD157" s="4"/>
    </row>
    <row r="158" spans="25:30" ht="17.25" customHeight="1" x14ac:dyDescent="0.25">
      <c r="Y158" s="4"/>
      <c r="Z158" s="4"/>
      <c r="AA158" s="4"/>
      <c r="AB158" s="4"/>
      <c r="AC158" s="4"/>
      <c r="AD158" s="4"/>
    </row>
    <row r="159" spans="25:30" ht="17.25" customHeight="1" x14ac:dyDescent="0.25">
      <c r="Y159" s="4"/>
      <c r="Z159" s="4"/>
      <c r="AA159" s="4"/>
      <c r="AB159" s="4"/>
      <c r="AC159" s="4"/>
      <c r="AD159" s="4"/>
    </row>
    <row r="160" spans="25:30" ht="17.25" customHeight="1" x14ac:dyDescent="0.25">
      <c r="Y160" s="4"/>
      <c r="Z160" s="4"/>
      <c r="AA160" s="4"/>
      <c r="AB160" s="4"/>
      <c r="AC160" s="4"/>
      <c r="AD160" s="4"/>
    </row>
    <row r="161" spans="25:30" ht="17.25" customHeight="1" x14ac:dyDescent="0.25">
      <c r="Y161" s="4"/>
      <c r="Z161" s="4"/>
      <c r="AA161" s="4"/>
      <c r="AB161" s="4"/>
      <c r="AC161" s="4"/>
      <c r="AD161" s="4"/>
    </row>
    <row r="162" spans="25:30" ht="17.25" customHeight="1" x14ac:dyDescent="0.25">
      <c r="Y162" s="4"/>
      <c r="Z162" s="4"/>
      <c r="AA162" s="4"/>
      <c r="AB162" s="4"/>
      <c r="AC162" s="4"/>
      <c r="AD162" s="4"/>
    </row>
    <row r="163" spans="25:30" ht="17.25" customHeight="1" x14ac:dyDescent="0.25">
      <c r="Y163" s="4"/>
      <c r="Z163" s="4"/>
      <c r="AA163" s="4"/>
      <c r="AB163" s="4"/>
      <c r="AC163" s="4"/>
      <c r="AD163" s="4"/>
    </row>
    <row r="164" spans="25:30" ht="17.25" customHeight="1" x14ac:dyDescent="0.25">
      <c r="Y164" s="4"/>
      <c r="Z164" s="4"/>
      <c r="AA164" s="4"/>
      <c r="AB164" s="4"/>
      <c r="AC164" s="4"/>
      <c r="AD164" s="4"/>
    </row>
    <row r="165" spans="25:30" ht="17.25" customHeight="1" x14ac:dyDescent="0.25">
      <c r="Y165" s="4"/>
      <c r="Z165" s="4"/>
      <c r="AA165" s="4"/>
      <c r="AB165" s="4"/>
      <c r="AC165" s="4"/>
      <c r="AD165" s="4"/>
    </row>
    <row r="166" spans="25:30" ht="17.25" customHeight="1" x14ac:dyDescent="0.25">
      <c r="Y166" s="4"/>
      <c r="Z166" s="4"/>
      <c r="AA166" s="4"/>
      <c r="AB166" s="4"/>
      <c r="AC166" s="4"/>
      <c r="AD166" s="4"/>
    </row>
    <row r="167" spans="25:30" ht="17.25" customHeight="1" x14ac:dyDescent="0.25">
      <c r="Y167" s="4"/>
      <c r="Z167" s="4"/>
      <c r="AA167" s="4"/>
      <c r="AB167" s="4"/>
      <c r="AC167" s="4"/>
      <c r="AD167" s="4"/>
    </row>
    <row r="168" spans="25:30" ht="17.25" customHeight="1" x14ac:dyDescent="0.25">
      <c r="Y168" s="4"/>
      <c r="Z168" s="4"/>
      <c r="AA168" s="4"/>
      <c r="AB168" s="4"/>
      <c r="AC168" s="4"/>
      <c r="AD168" s="4"/>
    </row>
    <row r="169" spans="25:30" ht="17.25" customHeight="1" x14ac:dyDescent="0.25">
      <c r="Y169" s="4"/>
      <c r="Z169" s="4"/>
      <c r="AA169" s="4"/>
      <c r="AB169" s="4"/>
      <c r="AC169" s="4"/>
      <c r="AD169" s="4"/>
    </row>
    <row r="170" spans="25:30" ht="17.25" customHeight="1" x14ac:dyDescent="0.25">
      <c r="Y170" s="4"/>
      <c r="Z170" s="4"/>
      <c r="AA170" s="4"/>
      <c r="AB170" s="4"/>
      <c r="AC170" s="4"/>
      <c r="AD170" s="4"/>
    </row>
    <row r="171" spans="25:30" ht="17.25" customHeight="1" x14ac:dyDescent="0.25">
      <c r="Y171" s="4"/>
      <c r="Z171" s="4"/>
      <c r="AA171" s="4"/>
      <c r="AB171" s="4"/>
      <c r="AC171" s="4"/>
      <c r="AD171" s="4"/>
    </row>
    <row r="172" spans="25:30" ht="17.25" customHeight="1" x14ac:dyDescent="0.25">
      <c r="Y172" s="4"/>
      <c r="Z172" s="4"/>
      <c r="AA172" s="4"/>
      <c r="AB172" s="4"/>
      <c r="AC172" s="4"/>
      <c r="AD172" s="4"/>
    </row>
    <row r="173" spans="25:30" ht="17.25" customHeight="1" x14ac:dyDescent="0.25">
      <c r="Y173" s="4"/>
      <c r="Z173" s="4"/>
      <c r="AA173" s="4"/>
      <c r="AB173" s="4"/>
      <c r="AC173" s="4"/>
      <c r="AD173" s="4"/>
    </row>
    <row r="174" spans="25:30" ht="17.25" customHeight="1" x14ac:dyDescent="0.25">
      <c r="Y174" s="4"/>
      <c r="Z174" s="4"/>
      <c r="AA174" s="4"/>
      <c r="AB174" s="4"/>
      <c r="AC174" s="4"/>
      <c r="AD174" s="4"/>
    </row>
    <row r="175" spans="25:30" ht="17.25" customHeight="1" x14ac:dyDescent="0.25">
      <c r="Y175" s="4"/>
      <c r="Z175" s="4"/>
      <c r="AA175" s="4"/>
      <c r="AB175" s="4"/>
      <c r="AC175" s="4"/>
      <c r="AD175" s="4"/>
    </row>
    <row r="176" spans="25:30" ht="17.25" customHeight="1" x14ac:dyDescent="0.25">
      <c r="Y176" s="4"/>
      <c r="Z176" s="4"/>
      <c r="AA176" s="4"/>
      <c r="AB176" s="4"/>
      <c r="AC176" s="4"/>
      <c r="AD176" s="4"/>
    </row>
    <row r="177" spans="25:30" ht="17.25" customHeight="1" x14ac:dyDescent="0.25">
      <c r="Y177" s="4"/>
      <c r="Z177" s="4"/>
      <c r="AA177" s="4"/>
      <c r="AB177" s="4"/>
      <c r="AC177" s="4"/>
      <c r="AD177" s="4"/>
    </row>
    <row r="178" spans="25:30" ht="17.25" customHeight="1" x14ac:dyDescent="0.25">
      <c r="Y178" s="4"/>
      <c r="Z178" s="4"/>
      <c r="AA178" s="4"/>
      <c r="AB178" s="4"/>
      <c r="AC178" s="4"/>
      <c r="AD178" s="4"/>
    </row>
    <row r="179" spans="25:30" ht="17.25" customHeight="1" x14ac:dyDescent="0.25">
      <c r="Y179" s="4"/>
      <c r="Z179" s="4"/>
      <c r="AA179" s="4"/>
      <c r="AB179" s="4"/>
      <c r="AC179" s="4"/>
      <c r="AD179" s="4"/>
    </row>
    <row r="180" spans="25:30" ht="17.25" customHeight="1" x14ac:dyDescent="0.25">
      <c r="Y180" s="4"/>
      <c r="Z180" s="4"/>
      <c r="AA180" s="4"/>
      <c r="AB180" s="4"/>
      <c r="AC180" s="4"/>
      <c r="AD180" s="4"/>
    </row>
    <row r="181" spans="25:30" ht="17.25" customHeight="1" x14ac:dyDescent="0.25">
      <c r="Y181" s="4"/>
      <c r="Z181" s="4"/>
      <c r="AA181" s="4"/>
      <c r="AB181" s="4"/>
      <c r="AC181" s="4"/>
      <c r="AD181" s="4"/>
    </row>
    <row r="182" spans="25:30" ht="17.25" customHeight="1" x14ac:dyDescent="0.25">
      <c r="Y182" s="4"/>
      <c r="Z182" s="4"/>
      <c r="AA182" s="4"/>
      <c r="AB182" s="4"/>
      <c r="AC182" s="4"/>
      <c r="AD182" s="4"/>
    </row>
    <row r="183" spans="25:30" ht="17.25" customHeight="1" x14ac:dyDescent="0.25">
      <c r="Y183" s="4"/>
      <c r="Z183" s="4"/>
      <c r="AA183" s="4"/>
      <c r="AB183" s="4"/>
      <c r="AC183" s="4"/>
      <c r="AD183" s="4"/>
    </row>
    <row r="184" spans="25:30" ht="17.25" customHeight="1" x14ac:dyDescent="0.25">
      <c r="Y184" s="4"/>
      <c r="Z184" s="4"/>
      <c r="AA184" s="4"/>
      <c r="AB184" s="4"/>
      <c r="AC184" s="4"/>
      <c r="AD184" s="4"/>
    </row>
    <row r="185" spans="25:30" ht="17.25" customHeight="1" x14ac:dyDescent="0.25">
      <c r="Y185" s="4"/>
      <c r="Z185" s="4"/>
      <c r="AA185" s="4"/>
      <c r="AB185" s="4"/>
      <c r="AC185" s="4"/>
      <c r="AD185" s="4"/>
    </row>
    <row r="186" spans="25:30" ht="17.25" customHeight="1" x14ac:dyDescent="0.25">
      <c r="Y186" s="4"/>
      <c r="Z186" s="4"/>
      <c r="AA186" s="4"/>
      <c r="AB186" s="4"/>
      <c r="AC186" s="4"/>
      <c r="AD186" s="4"/>
    </row>
    <row r="187" spans="25:30" ht="17.25" customHeight="1" x14ac:dyDescent="0.25">
      <c r="Y187" s="4"/>
      <c r="Z187" s="4"/>
      <c r="AA187" s="4"/>
      <c r="AB187" s="4"/>
      <c r="AC187" s="4"/>
      <c r="AD187" s="4"/>
    </row>
    <row r="188" spans="25:30" ht="17.25" customHeight="1" x14ac:dyDescent="0.25">
      <c r="Y188" s="4"/>
      <c r="Z188" s="4"/>
      <c r="AA188" s="4"/>
      <c r="AB188" s="4"/>
      <c r="AC188" s="4"/>
      <c r="AD188" s="4"/>
    </row>
    <row r="189" spans="25:30" ht="17.25" customHeight="1" x14ac:dyDescent="0.25">
      <c r="Y189" s="4"/>
      <c r="Z189" s="4"/>
      <c r="AA189" s="4"/>
      <c r="AB189" s="4"/>
      <c r="AC189" s="4"/>
      <c r="AD189" s="4"/>
    </row>
    <row r="190" spans="25:30" ht="17.25" customHeight="1" x14ac:dyDescent="0.25">
      <c r="Y190" s="4"/>
      <c r="Z190" s="4"/>
      <c r="AA190" s="4"/>
      <c r="AB190" s="4"/>
      <c r="AC190" s="4"/>
      <c r="AD190" s="4"/>
    </row>
    <row r="191" spans="25:30" ht="17.25" customHeight="1" x14ac:dyDescent="0.25">
      <c r="Y191" s="4"/>
      <c r="Z191" s="4"/>
      <c r="AA191" s="4"/>
      <c r="AB191" s="4"/>
      <c r="AC191" s="4"/>
      <c r="AD191" s="4"/>
    </row>
    <row r="192" spans="25:30" ht="17.25" customHeight="1" x14ac:dyDescent="0.25">
      <c r="Y192" s="4"/>
      <c r="Z192" s="4"/>
      <c r="AA192" s="4"/>
      <c r="AB192" s="4"/>
      <c r="AC192" s="4"/>
      <c r="AD192" s="4"/>
    </row>
    <row r="193" spans="25:30" ht="17.25" customHeight="1" x14ac:dyDescent="0.25">
      <c r="Y193" s="4"/>
      <c r="Z193" s="4"/>
      <c r="AA193" s="4"/>
      <c r="AB193" s="4"/>
      <c r="AC193" s="4"/>
      <c r="AD193" s="4"/>
    </row>
    <row r="194" spans="25:30" ht="17.25" customHeight="1" x14ac:dyDescent="0.25">
      <c r="Y194" s="4"/>
      <c r="Z194" s="4"/>
      <c r="AA194" s="4"/>
      <c r="AB194" s="4"/>
      <c r="AC194" s="4"/>
      <c r="AD194" s="4"/>
    </row>
    <row r="195" spans="25:30" ht="17.25" customHeight="1" x14ac:dyDescent="0.25">
      <c r="Y195" s="4"/>
      <c r="Z195" s="4"/>
      <c r="AA195" s="4"/>
      <c r="AB195" s="4"/>
      <c r="AC195" s="4"/>
      <c r="AD195" s="4"/>
    </row>
    <row r="196" spans="25:30" ht="17.25" customHeight="1" x14ac:dyDescent="0.25">
      <c r="Y196" s="4"/>
      <c r="Z196" s="4"/>
      <c r="AA196" s="4"/>
      <c r="AB196" s="4"/>
      <c r="AC196" s="4"/>
      <c r="AD196" s="4"/>
    </row>
    <row r="197" spans="25:30" ht="17.25" customHeight="1" x14ac:dyDescent="0.25">
      <c r="Y197" s="4"/>
      <c r="Z197" s="4"/>
      <c r="AA197" s="4"/>
      <c r="AB197" s="4"/>
      <c r="AC197" s="4"/>
      <c r="AD197" s="4"/>
    </row>
    <row r="198" spans="25:30" ht="17.25" customHeight="1" x14ac:dyDescent="0.25">
      <c r="Y198" s="4"/>
      <c r="Z198" s="4"/>
      <c r="AA198" s="4"/>
      <c r="AB198" s="4"/>
      <c r="AC198" s="4"/>
      <c r="AD198" s="4"/>
    </row>
    <row r="199" spans="25:30" ht="17.25" customHeight="1" x14ac:dyDescent="0.25">
      <c r="Y199" s="4"/>
      <c r="Z199" s="4"/>
      <c r="AA199" s="4"/>
      <c r="AB199" s="4"/>
      <c r="AC199" s="4"/>
      <c r="AD199" s="4"/>
    </row>
    <row r="200" spans="25:30" ht="17.25" customHeight="1" x14ac:dyDescent="0.25">
      <c r="Y200" s="4"/>
      <c r="Z200" s="4"/>
      <c r="AA200" s="4"/>
      <c r="AB200" s="4"/>
      <c r="AC200" s="4"/>
      <c r="AD200" s="4"/>
    </row>
    <row r="201" spans="25:30" ht="17.25" customHeight="1" x14ac:dyDescent="0.25">
      <c r="Y201" s="4"/>
      <c r="Z201" s="4"/>
      <c r="AA201" s="4"/>
      <c r="AB201" s="4"/>
      <c r="AC201" s="4"/>
      <c r="AD201" s="4"/>
    </row>
    <row r="202" spans="25:30" ht="17.25" customHeight="1" x14ac:dyDescent="0.25">
      <c r="Y202" s="4"/>
      <c r="Z202" s="4"/>
      <c r="AA202" s="4"/>
      <c r="AB202" s="4"/>
      <c r="AC202" s="4"/>
      <c r="AD202" s="4"/>
    </row>
    <row r="203" spans="25:30" ht="17.25" customHeight="1" x14ac:dyDescent="0.25">
      <c r="Y203" s="4"/>
      <c r="Z203" s="4"/>
      <c r="AA203" s="4"/>
      <c r="AB203" s="4"/>
      <c r="AC203" s="4"/>
      <c r="AD203" s="4"/>
    </row>
    <row r="204" spans="25:30" ht="17.25" customHeight="1" x14ac:dyDescent="0.25">
      <c r="Y204" s="4"/>
      <c r="Z204" s="4"/>
      <c r="AA204" s="4"/>
      <c r="AB204" s="4"/>
      <c r="AC204" s="4"/>
      <c r="AD204" s="4"/>
    </row>
    <row r="205" spans="25:30" ht="17.25" customHeight="1" x14ac:dyDescent="0.25">
      <c r="Y205" s="4"/>
      <c r="Z205" s="4"/>
      <c r="AA205" s="4"/>
      <c r="AB205" s="4"/>
      <c r="AC205" s="4"/>
      <c r="AD205" s="4"/>
    </row>
    <row r="206" spans="25:30" ht="17.25" customHeight="1" x14ac:dyDescent="0.25">
      <c r="Y206" s="4"/>
      <c r="Z206" s="4"/>
      <c r="AA206" s="4"/>
      <c r="AB206" s="4"/>
      <c r="AC206" s="4"/>
      <c r="AD206" s="4"/>
    </row>
    <row r="207" spans="25:30" ht="17.25" customHeight="1" x14ac:dyDescent="0.25">
      <c r="Y207" s="4"/>
      <c r="Z207" s="4"/>
      <c r="AA207" s="4"/>
      <c r="AB207" s="4"/>
      <c r="AC207" s="4"/>
      <c r="AD207" s="4"/>
    </row>
  </sheetData>
  <sheetProtection sheet="1" objects="1" scenarios="1"/>
  <mergeCells count="47">
    <mergeCell ref="V34:X40"/>
    <mergeCell ref="O16:S16"/>
    <mergeCell ref="B2:M4"/>
    <mergeCell ref="M46:M47"/>
    <mergeCell ref="K46:K47"/>
    <mergeCell ref="H46:J46"/>
    <mergeCell ref="G46:G47"/>
    <mergeCell ref="F46:F47"/>
    <mergeCell ref="M5:M6"/>
    <mergeCell ref="K5:K6"/>
    <mergeCell ref="H5:J5"/>
    <mergeCell ref="G5:G6"/>
    <mergeCell ref="F5:F6"/>
    <mergeCell ref="L5:L6"/>
    <mergeCell ref="O2:S2"/>
    <mergeCell ref="O3:R3"/>
    <mergeCell ref="X19:Y26"/>
    <mergeCell ref="O17:R17"/>
    <mergeCell ref="S17:S18"/>
    <mergeCell ref="S9:S10"/>
    <mergeCell ref="V3:X11"/>
    <mergeCell ref="R55:R56"/>
    <mergeCell ref="S55:S56"/>
    <mergeCell ref="O55:Q56"/>
    <mergeCell ref="T48:U49"/>
    <mergeCell ref="O45:Q45"/>
    <mergeCell ref="T53:T54"/>
    <mergeCell ref="O54:Q54"/>
    <mergeCell ref="O46:Q47"/>
    <mergeCell ref="O50:Q51"/>
    <mergeCell ref="R50:R51"/>
    <mergeCell ref="S50:S51"/>
    <mergeCell ref="B1:M1"/>
    <mergeCell ref="L46:L47"/>
    <mergeCell ref="O52:Q52"/>
    <mergeCell ref="O53:Q53"/>
    <mergeCell ref="R46:S46"/>
    <mergeCell ref="B45:M45"/>
    <mergeCell ref="R48:R49"/>
    <mergeCell ref="S48:S49"/>
    <mergeCell ref="O48:Q49"/>
    <mergeCell ref="B46:C46"/>
    <mergeCell ref="O29:R29"/>
    <mergeCell ref="O30:P30"/>
    <mergeCell ref="S29:S30"/>
    <mergeCell ref="R45:S45"/>
    <mergeCell ref="S3:S4"/>
  </mergeCells>
  <conditionalFormatting sqref="R39">
    <cfRule type="cellIs" dxfId="43" priority="31" operator="lessThan">
      <formula>15</formula>
    </cfRule>
  </conditionalFormatting>
  <conditionalFormatting sqref="R31">
    <cfRule type="cellIs" dxfId="42" priority="34" operator="lessThan">
      <formula>30</formula>
    </cfRule>
  </conditionalFormatting>
  <conditionalFormatting sqref="R32">
    <cfRule type="cellIs" dxfId="41" priority="33" operator="lessThan">
      <formula>15</formula>
    </cfRule>
  </conditionalFormatting>
  <conditionalFormatting sqref="R33">
    <cfRule type="cellIs" dxfId="40" priority="32" operator="lessThan">
      <formula>30</formula>
    </cfRule>
  </conditionalFormatting>
  <conditionalFormatting sqref="R35">
    <cfRule type="cellIs" dxfId="39" priority="28" operator="lessThan">
      <formula>15</formula>
    </cfRule>
  </conditionalFormatting>
  <conditionalFormatting sqref="T55:T57 T62 T50:T52 S5:S8 S24:S28">
    <cfRule type="cellIs" dxfId="38" priority="26" operator="greaterThan">
      <formula>0</formula>
    </cfRule>
  </conditionalFormatting>
  <conditionalFormatting sqref="S5:S8">
    <cfRule type="cellIs" dxfId="37" priority="25" operator="greaterThan">
      <formula>0</formula>
    </cfRule>
  </conditionalFormatting>
  <conditionalFormatting sqref="S11:S15">
    <cfRule type="cellIs" dxfId="36" priority="24" operator="greaterThan">
      <formula>0</formula>
    </cfRule>
  </conditionalFormatting>
  <conditionalFormatting sqref="S19:S23">
    <cfRule type="cellIs" dxfId="35" priority="13" operator="greaterThan">
      <formula>0</formula>
    </cfRule>
  </conditionalFormatting>
  <conditionalFormatting sqref="S31:S33 S39">
    <cfRule type="cellIs" dxfId="34" priority="8" operator="greaterThan">
      <formula>0</formula>
    </cfRule>
  </conditionalFormatting>
  <conditionalFormatting sqref="S40">
    <cfRule type="cellIs" dxfId="33" priority="5" operator="greaterThan">
      <formula>0</formula>
    </cfRule>
  </conditionalFormatting>
  <conditionalFormatting sqref="R48:S48 R52:S56 R50:S50">
    <cfRule type="containsText" dxfId="32" priority="3" operator="containsText" text="JA!">
      <formula>NOT(ISERROR(SEARCH("JA!",R48)))</formula>
    </cfRule>
  </conditionalFormatting>
  <conditionalFormatting sqref="S35:S38">
    <cfRule type="cellIs" dxfId="31" priority="2" operator="greaterThan">
      <formula>0</formula>
    </cfRule>
  </conditionalFormatting>
  <dataValidations count="20">
    <dataValidation type="list" allowBlank="1" showInputMessage="1" showErrorMessage="1" sqref="G56">
      <formula1>#REF!</formula1>
    </dataValidation>
    <dataValidation type="list" allowBlank="1" showInputMessage="1" showErrorMessage="1" sqref="M50:M56 M25:M44">
      <formula1>F25:G25</formula1>
    </dataValidation>
    <dataValidation type="list" allowBlank="1" showInputMessage="1" showErrorMessage="1" sqref="M49">
      <formula1>$F$49:$G$49</formula1>
    </dataValidation>
    <dataValidation type="list" allowBlank="1" showInputMessage="1" showErrorMessage="1" sqref="M48">
      <formula1>$F$48:$G$48</formula1>
    </dataValidation>
    <dataValidation type="list" allowBlank="1" showInputMessage="1" showErrorMessage="1" sqref="M22 M24">
      <formula1>$F$22:$G$22</formula1>
    </dataValidation>
    <dataValidation type="list" allowBlank="1" showInputMessage="1" showErrorMessage="1" sqref="M21">
      <formula1>$F$21:$G$21</formula1>
    </dataValidation>
    <dataValidation type="list" allowBlank="1" showInputMessage="1" showErrorMessage="1" sqref="M20">
      <formula1>$F$20:$G$20</formula1>
    </dataValidation>
    <dataValidation type="list" allowBlank="1" showInputMessage="1" showErrorMessage="1" sqref="M19">
      <formula1>$F$19:$G$19</formula1>
    </dataValidation>
    <dataValidation type="list" allowBlank="1" showInputMessage="1" showErrorMessage="1" sqref="M18">
      <formula1>$F$18:$G$18</formula1>
    </dataValidation>
    <dataValidation type="list" allowBlank="1" showInputMessage="1" showErrorMessage="1" sqref="M17">
      <formula1>$F$17:$G$17</formula1>
    </dataValidation>
    <dataValidation type="list" allowBlank="1" showInputMessage="1" showErrorMessage="1" sqref="M15:M16">
      <formula1>$F$15:$G$15</formula1>
    </dataValidation>
    <dataValidation type="list" allowBlank="1" showInputMessage="1" showErrorMessage="1" sqref="M14">
      <formula1>$F$14:$G$14</formula1>
    </dataValidation>
    <dataValidation type="list" allowBlank="1" showInputMessage="1" showErrorMessage="1" sqref="M12">
      <formula1>$F$12:$G$12</formula1>
    </dataValidation>
    <dataValidation type="list" allowBlank="1" showInputMessage="1" showErrorMessage="1" sqref="M10:M11">
      <formula1>$F$10:$G$10</formula1>
    </dataValidation>
    <dataValidation type="list" allowBlank="1" showInputMessage="1" showErrorMessage="1" sqref="M9">
      <formula1>$F$9:$G$9</formula1>
    </dataValidation>
    <dataValidation type="list" allowBlank="1" showInputMessage="1" showErrorMessage="1" sqref="M8">
      <formula1>$F$8:$G$8</formula1>
    </dataValidation>
    <dataValidation type="list" allowBlank="1" showInputMessage="1" showErrorMessage="1" sqref="M13">
      <formula1>$F$13:$G$13</formula1>
    </dataValidation>
    <dataValidation type="list" allowBlank="1" showInputMessage="1" showErrorMessage="1" sqref="D41">
      <formula1>#REF!</formula1>
    </dataValidation>
    <dataValidation type="list" allowBlank="1" showInputMessage="1" showErrorMessage="1" sqref="E48:E56 E8:E44">
      <formula1>$N$59:$N$65</formula1>
    </dataValidation>
    <dataValidation type="list" allowBlank="1" showInputMessage="1" showErrorMessage="1" sqref="M23">
      <formula1>$F23:G$23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'JM-kraven'!$A$19:$A$22</xm:f>
          </x14:formula1>
          <xm:sqref>F56</xm:sqref>
        </x14:dataValidation>
        <x14:dataValidation type="list" allowBlank="1" showInputMessage="1" showErrorMessage="1">
          <x14:formula1>
            <xm:f>'JM-kraven'!$A$1:$A$16</xm:f>
          </x14:formula1>
          <xm:sqref>F48:G55</xm:sqref>
        </x14:dataValidation>
        <x14:dataValidation type="list" allowBlank="1" showInputMessage="1" showErrorMessage="1">
          <x14:formula1>
            <xm:f>'JM-kraven'!$A$2:$A$16</xm:f>
          </x14:formula1>
          <xm:sqref>F8:G33 G36:G44 F34:F44</xm:sqref>
        </x14:dataValidation>
        <x14:dataValidation type="list" allowBlank="1" showInputMessage="1" showErrorMessage="1">
          <x14:formula1>
            <xm:f>'JM-kraven'!$F$2:$F$5</xm:f>
          </x14:formula1>
          <xm:sqref>D8:D15 D17:D23 D25:D32 D42:D44 D48:D56</xm:sqref>
        </x14:dataValidation>
        <x14:dataValidation type="list" allowBlank="1" showInputMessage="1" showErrorMessage="1">
          <x14:formula1>
            <xm:f>'JM-kraven'!$F$2:$F$5</xm:f>
          </x14:formula1>
          <xm:sqref>D34:D40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C5" sqref="C5:I5"/>
    </sheetView>
  </sheetViews>
  <sheetFormatPr defaultColWidth="9.140625" defaultRowHeight="15" x14ac:dyDescent="0.25"/>
  <cols>
    <col min="1" max="1" width="5" style="312" customWidth="1"/>
    <col min="2" max="2" width="3.140625" style="312" customWidth="1"/>
    <col min="3" max="8" width="9.140625" style="312"/>
    <col min="9" max="9" width="18.28515625" style="312" customWidth="1"/>
    <col min="10" max="16384" width="9.140625" style="312"/>
  </cols>
  <sheetData>
    <row r="2" spans="2:9" s="308" customFormat="1" ht="26.25" x14ac:dyDescent="0.4">
      <c r="B2" s="420" t="s">
        <v>219</v>
      </c>
      <c r="C2" s="420"/>
      <c r="D2" s="420"/>
      <c r="E2" s="420"/>
      <c r="F2" s="420"/>
      <c r="G2" s="420"/>
      <c r="H2" s="420"/>
      <c r="I2" s="420"/>
    </row>
    <row r="3" spans="2:9" s="308" customFormat="1" ht="26.25" x14ac:dyDescent="0.4"/>
    <row r="4" spans="2:9" ht="16.899999999999999" customHeight="1" x14ac:dyDescent="0.25">
      <c r="B4" s="309"/>
      <c r="C4" s="310"/>
      <c r="D4" s="310"/>
      <c r="E4" s="310"/>
      <c r="F4" s="310"/>
      <c r="G4" s="310"/>
      <c r="H4" s="310"/>
      <c r="I4" s="311"/>
    </row>
    <row r="5" spans="2:9" ht="38.25" customHeight="1" x14ac:dyDescent="0.25">
      <c r="B5" s="313"/>
      <c r="C5" s="421" t="s">
        <v>246</v>
      </c>
      <c r="D5" s="421"/>
      <c r="E5" s="421"/>
      <c r="F5" s="421"/>
      <c r="G5" s="421"/>
      <c r="H5" s="421"/>
      <c r="I5" s="422"/>
    </row>
    <row r="6" spans="2:9" s="318" customFormat="1" ht="81" customHeight="1" x14ac:dyDescent="0.25">
      <c r="B6" s="317"/>
      <c r="C6" s="423" t="s">
        <v>221</v>
      </c>
      <c r="D6" s="423"/>
      <c r="E6" s="423"/>
      <c r="F6" s="423"/>
      <c r="G6" s="423"/>
      <c r="H6" s="423"/>
      <c r="I6" s="424"/>
    </row>
    <row r="7" spans="2:9" ht="10.9" customHeight="1" x14ac:dyDescent="0.25">
      <c r="B7" s="313"/>
      <c r="C7" s="314"/>
      <c r="D7" s="314"/>
      <c r="E7" s="314"/>
      <c r="F7" s="314"/>
      <c r="G7" s="314"/>
      <c r="H7" s="314"/>
      <c r="I7" s="315"/>
    </row>
    <row r="8" spans="2:9" ht="41.25" customHeight="1" x14ac:dyDescent="0.25">
      <c r="B8" s="313"/>
      <c r="C8" s="425" t="s">
        <v>241</v>
      </c>
      <c r="D8" s="425"/>
      <c r="E8" s="425"/>
      <c r="F8" s="425"/>
      <c r="G8" s="425"/>
      <c r="H8" s="425"/>
      <c r="I8" s="426"/>
    </row>
    <row r="9" spans="2:9" ht="15.75" customHeight="1" x14ac:dyDescent="0.25">
      <c r="B9" s="313"/>
      <c r="C9" s="423" t="s">
        <v>245</v>
      </c>
      <c r="D9" s="423"/>
      <c r="E9" s="423"/>
      <c r="F9" s="423"/>
      <c r="G9" s="423"/>
      <c r="H9" s="423"/>
      <c r="I9" s="424"/>
    </row>
    <row r="10" spans="2:9" ht="23.25" customHeight="1" x14ac:dyDescent="0.25">
      <c r="B10" s="313"/>
      <c r="C10" s="423"/>
      <c r="D10" s="423"/>
      <c r="E10" s="423"/>
      <c r="F10" s="423"/>
      <c r="G10" s="423"/>
      <c r="H10" s="423"/>
      <c r="I10" s="424"/>
    </row>
    <row r="11" spans="2:9" ht="79.150000000000006" customHeight="1" x14ac:dyDescent="0.25">
      <c r="B11" s="313"/>
      <c r="C11" s="423" t="s">
        <v>222</v>
      </c>
      <c r="D11" s="423"/>
      <c r="E11" s="423"/>
      <c r="F11" s="423"/>
      <c r="G11" s="423"/>
      <c r="H11" s="423"/>
      <c r="I11" s="424"/>
    </row>
    <row r="12" spans="2:9" x14ac:dyDescent="0.25">
      <c r="B12" s="313"/>
      <c r="C12" s="416" t="s">
        <v>220</v>
      </c>
      <c r="D12" s="416"/>
      <c r="E12" s="416"/>
      <c r="F12" s="416"/>
      <c r="G12" s="416"/>
      <c r="H12" s="416"/>
      <c r="I12" s="417"/>
    </row>
    <row r="13" spans="2:9" x14ac:dyDescent="0.25">
      <c r="B13" s="316"/>
      <c r="C13" s="418"/>
      <c r="D13" s="418"/>
      <c r="E13" s="418"/>
      <c r="F13" s="418"/>
      <c r="G13" s="418"/>
      <c r="H13" s="418"/>
      <c r="I13" s="419"/>
    </row>
  </sheetData>
  <mergeCells count="7">
    <mergeCell ref="C12:I13"/>
    <mergeCell ref="B2:I2"/>
    <mergeCell ref="C5:I5"/>
    <mergeCell ref="C6:I6"/>
    <mergeCell ref="C8:I8"/>
    <mergeCell ref="C11:I11"/>
    <mergeCell ref="C9:I10"/>
  </mergeCells>
  <hyperlinks>
    <hyperlink ref="C12:I13" r:id="rId1" display="Länk till programsidan 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311"/>
  <sheetViews>
    <sheetView tabSelected="1" zoomScale="90" zoomScaleNormal="90" workbookViewId="0">
      <selection activeCell="N42" sqref="N42"/>
    </sheetView>
  </sheetViews>
  <sheetFormatPr defaultColWidth="9.140625" defaultRowHeight="17.25" customHeight="1" x14ac:dyDescent="0.25"/>
  <cols>
    <col min="1" max="1" width="2.7109375" style="4" customWidth="1"/>
    <col min="2" max="2" width="8.5703125" style="4" customWidth="1"/>
    <col min="3" max="3" width="48.7109375" style="5" customWidth="1"/>
    <col min="4" max="4" width="6" style="5" customWidth="1"/>
    <col min="5" max="5" width="7.28515625" style="5" customWidth="1"/>
    <col min="6" max="6" width="23.5703125" style="5" customWidth="1"/>
    <col min="7" max="7" width="21.42578125" style="5" customWidth="1"/>
    <col min="8" max="8" width="15.5703125" style="5" customWidth="1"/>
    <col min="9" max="9" width="15.140625" style="5" customWidth="1"/>
    <col min="10" max="10" width="11.7109375" style="5" customWidth="1"/>
    <col min="11" max="12" width="9.85546875" style="333" customWidth="1"/>
    <col min="13" max="13" width="9.85546875" style="5" customWidth="1"/>
    <col min="14" max="14" width="10.28515625" style="5" customWidth="1"/>
    <col min="15" max="15" width="24.140625" style="5" customWidth="1"/>
    <col min="16" max="16" width="2.28515625" style="4" customWidth="1"/>
    <col min="17" max="17" width="28.42578125" style="5" customWidth="1"/>
    <col min="18" max="18" width="16" style="5" customWidth="1"/>
    <col min="19" max="19" width="14.7109375" style="5" customWidth="1"/>
    <col min="20" max="20" width="17.5703125" style="5" customWidth="1"/>
    <col min="21" max="21" width="21.85546875" style="5" customWidth="1"/>
    <col min="22" max="22" width="12" style="5" customWidth="1"/>
    <col min="23" max="23" width="8.28515625" style="5" customWidth="1"/>
    <col min="24" max="33" width="9.140625" style="5"/>
    <col min="34" max="83" width="9.140625" style="4"/>
    <col min="84" max="16384" width="9.140625" style="5"/>
  </cols>
  <sheetData>
    <row r="1" spans="2:33" ht="45" customHeight="1" thickBot="1" x14ac:dyDescent="0.3">
      <c r="B1" s="341" t="s">
        <v>238</v>
      </c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2:33" ht="47.25" customHeight="1" x14ac:dyDescent="0.35">
      <c r="B2" s="389" t="s">
        <v>88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1"/>
      <c r="P2" s="6"/>
      <c r="Q2" s="411" t="s">
        <v>156</v>
      </c>
      <c r="R2" s="412"/>
      <c r="S2" s="412"/>
      <c r="T2" s="412"/>
      <c r="U2" s="413"/>
      <c r="V2" s="6"/>
      <c r="W2" s="6"/>
      <c r="X2" s="6"/>
      <c r="Y2" s="4"/>
      <c r="Z2" s="4"/>
      <c r="AA2" s="4"/>
      <c r="AB2" s="4"/>
      <c r="AC2" s="4"/>
      <c r="AD2" s="4"/>
      <c r="AE2" s="4"/>
      <c r="AF2" s="4"/>
      <c r="AG2" s="4"/>
    </row>
    <row r="3" spans="2:33" ht="27" customHeight="1" x14ac:dyDescent="0.35">
      <c r="B3" s="392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4"/>
      <c r="Q3" s="414" t="s">
        <v>71</v>
      </c>
      <c r="R3" s="415"/>
      <c r="S3" s="415"/>
      <c r="T3" s="415"/>
      <c r="U3" s="359" t="s">
        <v>62</v>
      </c>
      <c r="V3" s="4"/>
      <c r="W3" s="4"/>
      <c r="X3" s="368" t="s">
        <v>244</v>
      </c>
      <c r="Y3" s="369"/>
      <c r="Z3" s="370"/>
      <c r="AA3" s="4"/>
      <c r="AB3" s="4"/>
      <c r="AC3" s="4"/>
      <c r="AD3" s="4"/>
      <c r="AE3" s="4"/>
      <c r="AF3" s="4"/>
      <c r="AG3" s="4"/>
    </row>
    <row r="4" spans="2:33" ht="21" customHeight="1" thickBot="1" x14ac:dyDescent="0.35">
      <c r="B4" s="392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4"/>
      <c r="Q4" s="111" t="s">
        <v>46</v>
      </c>
      <c r="R4" s="112"/>
      <c r="S4" s="113" t="s">
        <v>3</v>
      </c>
      <c r="T4" s="113" t="s">
        <v>22</v>
      </c>
      <c r="U4" s="359"/>
      <c r="V4" s="4"/>
      <c r="W4" s="4"/>
      <c r="X4" s="371"/>
      <c r="Y4" s="372"/>
      <c r="Z4" s="373"/>
      <c r="AA4" s="4"/>
      <c r="AB4" s="4"/>
      <c r="AC4" s="4"/>
      <c r="AD4" s="4"/>
      <c r="AE4" s="4"/>
      <c r="AF4" s="4"/>
      <c r="AG4" s="4"/>
    </row>
    <row r="5" spans="2:33" ht="27" customHeight="1" x14ac:dyDescent="0.25">
      <c r="B5" s="268"/>
      <c r="C5" s="269"/>
      <c r="D5" s="269"/>
      <c r="E5" s="269"/>
      <c r="F5" s="440" t="s">
        <v>44</v>
      </c>
      <c r="G5" s="441" t="s">
        <v>45</v>
      </c>
      <c r="H5" s="442" t="s">
        <v>59</v>
      </c>
      <c r="I5" s="443"/>
      <c r="J5" s="444"/>
      <c r="K5" s="429" t="s">
        <v>239</v>
      </c>
      <c r="L5" s="430" t="s">
        <v>240</v>
      </c>
      <c r="M5" s="430" t="s">
        <v>60</v>
      </c>
      <c r="N5" s="430" t="s">
        <v>76</v>
      </c>
      <c r="O5" s="445" t="s">
        <v>24</v>
      </c>
      <c r="Q5" s="114" t="s">
        <v>161</v>
      </c>
      <c r="R5" s="115"/>
      <c r="S5" s="116">
        <f>SUMIFS(D8:D44,N8:N44,"x")</f>
        <v>0</v>
      </c>
      <c r="T5" s="116">
        <v>180</v>
      </c>
      <c r="U5" s="117">
        <f>IF((T5-S5)&lt;0,0,SUM(T5-S5))</f>
        <v>180</v>
      </c>
      <c r="V5" s="182"/>
      <c r="W5" s="182"/>
      <c r="X5" s="371"/>
      <c r="Y5" s="372"/>
      <c r="Z5" s="373"/>
      <c r="AA5" s="4"/>
      <c r="AB5" s="4"/>
      <c r="AC5" s="4"/>
      <c r="AD5" s="4"/>
      <c r="AE5" s="4"/>
      <c r="AF5" s="4"/>
      <c r="AG5" s="4"/>
    </row>
    <row r="6" spans="2:33" ht="33" customHeight="1" x14ac:dyDescent="0.25">
      <c r="B6" s="10" t="s">
        <v>52</v>
      </c>
      <c r="C6" s="11" t="s">
        <v>0</v>
      </c>
      <c r="D6" s="11" t="s">
        <v>10</v>
      </c>
      <c r="E6" s="11" t="s">
        <v>23</v>
      </c>
      <c r="F6" s="405"/>
      <c r="G6" s="404"/>
      <c r="H6" s="183" t="s">
        <v>58</v>
      </c>
      <c r="I6" s="334" t="s">
        <v>202</v>
      </c>
      <c r="J6" s="334" t="s">
        <v>201</v>
      </c>
      <c r="K6" s="406"/>
      <c r="L6" s="343"/>
      <c r="M6" s="400"/>
      <c r="N6" s="400"/>
      <c r="O6" s="398"/>
      <c r="Q6" s="118" t="s">
        <v>108</v>
      </c>
      <c r="R6" s="115"/>
      <c r="S6" s="119">
        <f>SUMIFS(D8:D44,O8:O44,"Skogsbruksvetenskap",E8:E44,"G1N",N8:N44,"x")+SUMIFS(D8:D44,O8:O44,"Skogsbruksvetenskap",E8:E44,"G1F",N8:N44,"x")+SUMIFS(D8:D44,O8:O44,"Skogsbruksvetenskap",E8:E44,"G2F",N8:N44,"X")</f>
        <v>0</v>
      </c>
      <c r="T6" s="119">
        <v>75</v>
      </c>
      <c r="U6" s="117">
        <f t="shared" ref="U6" si="0">IF((T6-S6)&lt;0,0,SUM(T6-S6))</f>
        <v>75</v>
      </c>
      <c r="V6" s="182"/>
      <c r="W6" s="182"/>
      <c r="X6" s="371"/>
      <c r="Y6" s="372"/>
      <c r="Z6" s="373"/>
      <c r="AA6" s="4"/>
      <c r="AB6" s="4"/>
      <c r="AC6" s="4"/>
      <c r="AD6" s="4"/>
      <c r="AE6" s="4"/>
      <c r="AF6" s="4"/>
      <c r="AG6" s="4"/>
    </row>
    <row r="7" spans="2:33" ht="21.75" customHeight="1" x14ac:dyDescent="0.25">
      <c r="B7" s="13"/>
      <c r="C7" s="14" t="s">
        <v>164</v>
      </c>
      <c r="D7" s="14"/>
      <c r="E7" s="14"/>
      <c r="F7" s="15"/>
      <c r="G7" s="15"/>
      <c r="H7" s="15"/>
      <c r="I7" s="16"/>
      <c r="J7" s="17"/>
      <c r="K7" s="328"/>
      <c r="L7" s="328"/>
      <c r="M7" s="17"/>
      <c r="N7" s="17"/>
      <c r="O7" s="18"/>
      <c r="Q7" s="118" t="s">
        <v>109</v>
      </c>
      <c r="R7" s="115"/>
      <c r="S7" s="119">
        <f>SUMIFS(D8:D44,O8:O44,"Skogsbruksvetenskap",E8:E44,"G2F",N8:N44,"x")</f>
        <v>0</v>
      </c>
      <c r="T7" s="119">
        <v>15</v>
      </c>
      <c r="U7" s="130">
        <f>IF((T7-S7)&lt;0,0,SUM(T7-S7))</f>
        <v>15</v>
      </c>
      <c r="V7" s="182"/>
      <c r="W7" s="182"/>
      <c r="X7" s="371"/>
      <c r="Y7" s="372"/>
      <c r="Z7" s="373"/>
      <c r="AA7" s="4"/>
      <c r="AB7" s="4"/>
      <c r="AC7" s="4"/>
      <c r="AD7" s="4"/>
      <c r="AE7" s="4"/>
      <c r="AF7" s="4"/>
      <c r="AG7" s="4"/>
    </row>
    <row r="8" spans="2:33" ht="27.75" customHeight="1" x14ac:dyDescent="0.25">
      <c r="B8" s="80" t="s">
        <v>136</v>
      </c>
      <c r="C8" s="81" t="s">
        <v>137</v>
      </c>
      <c r="D8" s="82">
        <v>7.5</v>
      </c>
      <c r="E8" s="82" t="s">
        <v>28</v>
      </c>
      <c r="F8" s="83" t="s">
        <v>12</v>
      </c>
      <c r="G8" s="82" t="s">
        <v>5</v>
      </c>
      <c r="H8" s="82">
        <v>3.5</v>
      </c>
      <c r="I8" s="82"/>
      <c r="J8" s="82">
        <v>4</v>
      </c>
      <c r="K8" s="82"/>
      <c r="L8" s="82">
        <v>2</v>
      </c>
      <c r="M8" s="82"/>
      <c r="N8" s="20"/>
      <c r="O8" s="21"/>
      <c r="P8" s="22"/>
      <c r="Q8" s="118" t="s">
        <v>72</v>
      </c>
      <c r="R8" s="121"/>
      <c r="S8" s="119">
        <f>SUMIFS(D8:D44,O8:O44,"Skogsbruksvetenskap",E8:E44,"G2E",N8:N44,"X")</f>
        <v>0</v>
      </c>
      <c r="T8" s="122">
        <v>15</v>
      </c>
      <c r="U8" s="130">
        <f>IF((T8-S8)&lt;0,0,SUM(T8-S8))</f>
        <v>15</v>
      </c>
      <c r="V8" s="23">
        <f>SUM(U5:U8)</f>
        <v>285</v>
      </c>
      <c r="W8" s="23"/>
      <c r="X8" s="371"/>
      <c r="Y8" s="372"/>
      <c r="Z8" s="373"/>
      <c r="AA8" s="4"/>
      <c r="AB8" s="4"/>
      <c r="AC8" s="4"/>
      <c r="AD8" s="4"/>
      <c r="AE8" s="4"/>
      <c r="AF8" s="4"/>
      <c r="AG8" s="4"/>
    </row>
    <row r="9" spans="2:33" ht="27.75" customHeight="1" x14ac:dyDescent="0.25">
      <c r="B9" s="80" t="s">
        <v>138</v>
      </c>
      <c r="C9" s="84" t="s">
        <v>139</v>
      </c>
      <c r="D9" s="85">
        <v>7.5</v>
      </c>
      <c r="E9" s="85" t="s">
        <v>28</v>
      </c>
      <c r="F9" s="86" t="s">
        <v>5</v>
      </c>
      <c r="G9" s="85"/>
      <c r="H9" s="85"/>
      <c r="I9" s="85"/>
      <c r="J9" s="85"/>
      <c r="K9" s="85"/>
      <c r="L9" s="85"/>
      <c r="M9" s="85"/>
      <c r="N9" s="44"/>
      <c r="O9" s="21" t="s">
        <v>5</v>
      </c>
      <c r="Q9" s="123" t="s">
        <v>157</v>
      </c>
      <c r="R9" s="124"/>
      <c r="S9" s="124"/>
      <c r="T9" s="124"/>
      <c r="U9" s="359" t="s">
        <v>62</v>
      </c>
      <c r="V9" s="23"/>
      <c r="W9" s="23"/>
      <c r="X9" s="371"/>
      <c r="Y9" s="372"/>
      <c r="Z9" s="373"/>
      <c r="AA9" s="4"/>
      <c r="AB9" s="4"/>
      <c r="AC9" s="4"/>
      <c r="AD9" s="4"/>
      <c r="AE9" s="4"/>
      <c r="AF9" s="4"/>
      <c r="AG9" s="4"/>
    </row>
    <row r="10" spans="2:33" ht="27.75" customHeight="1" x14ac:dyDescent="0.3">
      <c r="B10" s="80" t="s">
        <v>140</v>
      </c>
      <c r="C10" s="84" t="s">
        <v>141</v>
      </c>
      <c r="D10" s="85">
        <v>15</v>
      </c>
      <c r="E10" s="85" t="s">
        <v>28</v>
      </c>
      <c r="F10" s="86" t="s">
        <v>38</v>
      </c>
      <c r="G10" s="85"/>
      <c r="H10" s="85"/>
      <c r="I10" s="85"/>
      <c r="J10" s="85"/>
      <c r="K10" s="85"/>
      <c r="L10" s="85"/>
      <c r="M10" s="85"/>
      <c r="N10" s="44"/>
      <c r="O10" s="21" t="s">
        <v>38</v>
      </c>
      <c r="Q10" s="125" t="s">
        <v>46</v>
      </c>
      <c r="R10" s="126"/>
      <c r="S10" s="126" t="s">
        <v>3</v>
      </c>
      <c r="T10" s="126" t="s">
        <v>22</v>
      </c>
      <c r="U10" s="359"/>
      <c r="V10" s="23"/>
      <c r="W10" s="23"/>
      <c r="X10" s="371"/>
      <c r="Y10" s="372"/>
      <c r="Z10" s="373"/>
      <c r="AA10" s="4"/>
      <c r="AB10" s="4"/>
      <c r="AC10" s="4"/>
      <c r="AD10" s="4"/>
      <c r="AE10" s="4"/>
      <c r="AF10" s="4"/>
      <c r="AG10" s="4"/>
    </row>
    <row r="11" spans="2:33" ht="24.75" customHeight="1" x14ac:dyDescent="0.25">
      <c r="B11" s="325" t="s">
        <v>230</v>
      </c>
      <c r="C11" s="326" t="s">
        <v>143</v>
      </c>
      <c r="D11" s="85">
        <v>7.5</v>
      </c>
      <c r="E11" s="85" t="s">
        <v>28</v>
      </c>
      <c r="F11" s="86" t="s">
        <v>13</v>
      </c>
      <c r="G11" s="85"/>
      <c r="H11" s="85"/>
      <c r="I11" s="85"/>
      <c r="J11" s="85"/>
      <c r="K11" s="85"/>
      <c r="L11" s="85"/>
      <c r="M11" s="85"/>
      <c r="N11" s="44"/>
      <c r="O11" s="21" t="s">
        <v>13</v>
      </c>
      <c r="Q11" s="114" t="s">
        <v>162</v>
      </c>
      <c r="R11" s="128"/>
      <c r="S11" s="129">
        <f>SUMIFS(D8:D44,N8:N44,"X")</f>
        <v>0</v>
      </c>
      <c r="T11" s="129">
        <v>180</v>
      </c>
      <c r="U11" s="130">
        <f>IF((T11-S11)&lt;0,0,SUM(T11-S11))</f>
        <v>180</v>
      </c>
      <c r="V11" s="23"/>
      <c r="W11" s="23"/>
      <c r="X11" s="371"/>
      <c r="Y11" s="372"/>
      <c r="Z11" s="373"/>
      <c r="AA11" s="4"/>
      <c r="AB11" s="4"/>
      <c r="AC11" s="4"/>
      <c r="AD11" s="4"/>
      <c r="AE11" s="4"/>
      <c r="AF11" s="4"/>
      <c r="AG11" s="4"/>
    </row>
    <row r="12" spans="2:33" ht="24.75" customHeight="1" x14ac:dyDescent="0.25">
      <c r="B12" s="325" t="s">
        <v>142</v>
      </c>
      <c r="C12" s="326" t="s">
        <v>143</v>
      </c>
      <c r="D12" s="85">
        <v>7.5</v>
      </c>
      <c r="E12" s="85" t="s">
        <v>28</v>
      </c>
      <c r="F12" s="86" t="s">
        <v>13</v>
      </c>
      <c r="G12" s="85" t="s">
        <v>12</v>
      </c>
      <c r="H12" s="85"/>
      <c r="I12" s="85">
        <v>7.5</v>
      </c>
      <c r="J12" s="85"/>
      <c r="K12" s="85"/>
      <c r="L12" s="85"/>
      <c r="M12" s="85"/>
      <c r="N12" s="44"/>
      <c r="O12" s="21"/>
      <c r="Q12" s="118" t="s">
        <v>158</v>
      </c>
      <c r="R12" s="128"/>
      <c r="S12" s="131">
        <f>SUMIFS(D8:D44,O8:O44,"Företagsekonomi",E8:E44,"G1N",N8:N44,"X")+SUMIFS(D8:D44,O8:O44,"Företagsekonomi",E8:E44,"G1F",N8:N44,"X")+SUMIFS(D8:D44,O8:O44,"Företagsekonomi",E8:E44,"G2F",N8:N44,"X")</f>
        <v>0</v>
      </c>
      <c r="T12" s="131">
        <v>75</v>
      </c>
      <c r="U12" s="130">
        <f>IF((T12-S12)&lt;0,0,SUM(T12-S12))</f>
        <v>75</v>
      </c>
      <c r="V12" s="23"/>
      <c r="W12" s="23"/>
      <c r="X12" s="322"/>
      <c r="Y12" s="323"/>
      <c r="Z12" s="324"/>
      <c r="AA12" s="4"/>
      <c r="AB12" s="4"/>
      <c r="AC12" s="4"/>
      <c r="AD12" s="4"/>
      <c r="AE12" s="4"/>
      <c r="AF12" s="4"/>
      <c r="AG12" s="4"/>
    </row>
    <row r="13" spans="2:33" ht="27.75" customHeight="1" x14ac:dyDescent="0.25">
      <c r="B13" s="80" t="s">
        <v>116</v>
      </c>
      <c r="C13" s="84" t="s">
        <v>81</v>
      </c>
      <c r="D13" s="85">
        <v>7.5</v>
      </c>
      <c r="E13" s="85" t="s">
        <v>28</v>
      </c>
      <c r="F13" s="86" t="s">
        <v>12</v>
      </c>
      <c r="G13" s="85" t="s">
        <v>31</v>
      </c>
      <c r="H13" s="85">
        <v>7.5</v>
      </c>
      <c r="I13" s="85"/>
      <c r="J13" s="85"/>
      <c r="K13" s="85"/>
      <c r="L13" s="85"/>
      <c r="M13" s="85"/>
      <c r="N13" s="44"/>
      <c r="O13" s="21"/>
      <c r="Q13" s="118" t="s">
        <v>109</v>
      </c>
      <c r="R13" s="128"/>
      <c r="S13" s="131">
        <f>SUMIFS(D8:D44,O8:O44,"Företagsekonomi",E8:E44,"G2F",N8:N44,"X")</f>
        <v>0</v>
      </c>
      <c r="T13" s="131">
        <v>15</v>
      </c>
      <c r="U13" s="130">
        <f>IF((T13-S13)&lt;0,0,SUM(T13-S13))</f>
        <v>15</v>
      </c>
      <c r="V13" s="23"/>
      <c r="W13" s="23"/>
      <c r="X13" s="22"/>
      <c r="Y13" s="27"/>
      <c r="Z13" s="4"/>
      <c r="AA13" s="4"/>
      <c r="AB13" s="4"/>
      <c r="AC13" s="4"/>
      <c r="AD13" s="4"/>
      <c r="AE13" s="4"/>
      <c r="AF13" s="4"/>
      <c r="AG13" s="4"/>
    </row>
    <row r="14" spans="2:33" ht="27.75" customHeight="1" thickBot="1" x14ac:dyDescent="0.3">
      <c r="B14" s="80" t="s">
        <v>144</v>
      </c>
      <c r="C14" s="84" t="s">
        <v>145</v>
      </c>
      <c r="D14" s="87">
        <v>15</v>
      </c>
      <c r="E14" s="87" t="s">
        <v>28</v>
      </c>
      <c r="F14" s="88" t="s">
        <v>5</v>
      </c>
      <c r="G14" s="87"/>
      <c r="H14" s="87"/>
      <c r="I14" s="87"/>
      <c r="J14" s="87"/>
      <c r="K14" s="87"/>
      <c r="L14" s="87"/>
      <c r="M14" s="87"/>
      <c r="N14" s="184"/>
      <c r="O14" s="21" t="s">
        <v>5</v>
      </c>
      <c r="Q14" s="133" t="s">
        <v>166</v>
      </c>
      <c r="R14" s="134"/>
      <c r="S14" s="135">
        <f>SUMIFS(D8:D66,O8:O66,"Företagsekonomi",E8:E66,"G2E",N8:N66,"x")</f>
        <v>0</v>
      </c>
      <c r="T14" s="135">
        <v>15</v>
      </c>
      <c r="U14" s="234">
        <f t="shared" ref="U14" si="1">IF((T14-11)&lt;0,0,SUM(T14-S14))</f>
        <v>15</v>
      </c>
      <c r="V14" s="23"/>
      <c r="W14" s="23"/>
      <c r="X14" s="22"/>
      <c r="Y14" s="27"/>
      <c r="Z14" s="4"/>
      <c r="AA14" s="4"/>
      <c r="AB14" s="4"/>
      <c r="AC14" s="4"/>
      <c r="AD14" s="4"/>
      <c r="AE14" s="4"/>
      <c r="AF14" s="4"/>
      <c r="AG14" s="4"/>
    </row>
    <row r="15" spans="2:33" ht="27.75" customHeight="1" thickBot="1" x14ac:dyDescent="0.3">
      <c r="B15" s="91"/>
      <c r="C15" s="92" t="s">
        <v>165</v>
      </c>
      <c r="D15" s="93"/>
      <c r="E15" s="93"/>
      <c r="F15" s="94"/>
      <c r="G15" s="93"/>
      <c r="H15" s="93"/>
      <c r="I15" s="93"/>
      <c r="J15" s="93"/>
      <c r="K15" s="93"/>
      <c r="L15" s="93"/>
      <c r="M15" s="93"/>
      <c r="N15" s="33"/>
      <c r="O15" s="34"/>
      <c r="Q15" s="137"/>
      <c r="R15" s="138"/>
      <c r="S15" s="139"/>
      <c r="T15" s="138"/>
      <c r="U15" s="139"/>
      <c r="V15" s="79">
        <f>SUM(U11:U14)</f>
        <v>285</v>
      </c>
      <c r="W15" s="79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2:33" ht="27.75" customHeight="1" x14ac:dyDescent="0.35">
      <c r="B16" s="80" t="s">
        <v>146</v>
      </c>
      <c r="C16" s="95" t="s">
        <v>4</v>
      </c>
      <c r="D16" s="82">
        <v>15</v>
      </c>
      <c r="E16" s="82" t="s">
        <v>29</v>
      </c>
      <c r="F16" s="83" t="s">
        <v>13</v>
      </c>
      <c r="G16" s="82" t="s">
        <v>12</v>
      </c>
      <c r="H16" s="82"/>
      <c r="I16" s="82">
        <v>12.5</v>
      </c>
      <c r="J16" s="82">
        <v>2.5</v>
      </c>
      <c r="K16" s="82"/>
      <c r="L16" s="82">
        <v>1</v>
      </c>
      <c r="M16" s="82">
        <v>15</v>
      </c>
      <c r="N16" s="20"/>
      <c r="O16" s="35"/>
      <c r="Q16" s="386" t="s">
        <v>67</v>
      </c>
      <c r="R16" s="387"/>
      <c r="S16" s="387"/>
      <c r="T16" s="387"/>
      <c r="U16" s="388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3" ht="27.75" customHeight="1" x14ac:dyDescent="0.35">
      <c r="B17" s="80" t="s">
        <v>147</v>
      </c>
      <c r="C17" s="89" t="s">
        <v>9</v>
      </c>
      <c r="D17" s="85">
        <v>15</v>
      </c>
      <c r="E17" s="85" t="s">
        <v>28</v>
      </c>
      <c r="F17" s="86" t="s">
        <v>39</v>
      </c>
      <c r="G17" s="85"/>
      <c r="H17" s="85"/>
      <c r="I17" s="85"/>
      <c r="J17" s="85"/>
      <c r="K17" s="85"/>
      <c r="L17" s="85"/>
      <c r="M17" s="85"/>
      <c r="N17" s="44"/>
      <c r="O17" s="35" t="s">
        <v>39</v>
      </c>
      <c r="Q17" s="364" t="s">
        <v>63</v>
      </c>
      <c r="R17" s="365"/>
      <c r="S17" s="365"/>
      <c r="T17" s="365"/>
      <c r="U17" s="366" t="s">
        <v>62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2:33" ht="27.75" customHeight="1" x14ac:dyDescent="0.3">
      <c r="B18" s="80" t="s">
        <v>148</v>
      </c>
      <c r="C18" s="89" t="s">
        <v>149</v>
      </c>
      <c r="D18" s="85">
        <v>15</v>
      </c>
      <c r="E18" s="85" t="s">
        <v>29</v>
      </c>
      <c r="F18" s="86" t="s">
        <v>12</v>
      </c>
      <c r="G18" s="85"/>
      <c r="H18" s="85">
        <v>4</v>
      </c>
      <c r="I18" s="85">
        <v>5</v>
      </c>
      <c r="J18" s="85">
        <v>6</v>
      </c>
      <c r="K18" s="85">
        <v>1</v>
      </c>
      <c r="L18" s="85">
        <v>5</v>
      </c>
      <c r="M18" s="85"/>
      <c r="N18" s="44"/>
      <c r="O18" s="35" t="s">
        <v>12</v>
      </c>
      <c r="Q18" s="140" t="s">
        <v>46</v>
      </c>
      <c r="R18" s="141"/>
      <c r="S18" s="142" t="s">
        <v>3</v>
      </c>
      <c r="T18" s="142" t="s">
        <v>22</v>
      </c>
      <c r="U18" s="367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2:33" ht="27.75" customHeight="1" x14ac:dyDescent="0.25">
      <c r="B19" s="80" t="s">
        <v>150</v>
      </c>
      <c r="C19" s="89" t="s">
        <v>1</v>
      </c>
      <c r="D19" s="85">
        <v>15</v>
      </c>
      <c r="E19" s="85" t="s">
        <v>28</v>
      </c>
      <c r="F19" s="86" t="s">
        <v>5</v>
      </c>
      <c r="G19" s="85"/>
      <c r="H19" s="85"/>
      <c r="I19" s="85"/>
      <c r="J19" s="85"/>
      <c r="K19" s="85"/>
      <c r="L19" s="85"/>
      <c r="M19" s="85"/>
      <c r="N19" s="44"/>
      <c r="O19" s="35" t="s">
        <v>5</v>
      </c>
      <c r="Q19" s="166" t="s">
        <v>16</v>
      </c>
      <c r="R19" s="144"/>
      <c r="S19" s="276">
        <f>SUMIFS(D8:D66,O8:O66,"Skogsbruksvetenskap",N8:N66,"X")</f>
        <v>0</v>
      </c>
      <c r="T19" s="276">
        <v>135</v>
      </c>
      <c r="U19" s="277">
        <f>IF((T19-S19)&lt;0,0,SUM(T19-S19))</f>
        <v>135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2:33" ht="27.75" customHeight="1" x14ac:dyDescent="0.25">
      <c r="B20" s="80" t="s">
        <v>151</v>
      </c>
      <c r="C20" s="89" t="s">
        <v>152</v>
      </c>
      <c r="D20" s="85">
        <v>7.5</v>
      </c>
      <c r="E20" s="85" t="s">
        <v>28</v>
      </c>
      <c r="F20" s="86" t="s">
        <v>12</v>
      </c>
      <c r="G20" s="85" t="s">
        <v>13</v>
      </c>
      <c r="H20" s="85">
        <v>2</v>
      </c>
      <c r="I20" s="85">
        <v>4</v>
      </c>
      <c r="J20" s="85">
        <v>1.5</v>
      </c>
      <c r="K20" s="85"/>
      <c r="L20" s="85"/>
      <c r="M20" s="85">
        <v>7.5</v>
      </c>
      <c r="N20" s="44"/>
      <c r="O20" s="35"/>
      <c r="Q20" s="147" t="s">
        <v>17</v>
      </c>
      <c r="R20" s="148"/>
      <c r="S20" s="278">
        <f>SUMIFS(H8:H66,N8:N66,"X")</f>
        <v>0</v>
      </c>
      <c r="T20" s="278">
        <v>15</v>
      </c>
      <c r="U20" s="279">
        <f t="shared" ref="U20:U23" si="2">IF((T20-S20)&lt;0,0,SUM(T20-S20))</f>
        <v>15</v>
      </c>
      <c r="V20" s="4"/>
      <c r="W20" s="290">
        <f>IF(U19&lt;=0,T19,S19)</f>
        <v>0</v>
      </c>
      <c r="X20" s="79"/>
      <c r="Y20" s="4"/>
      <c r="Z20" s="361"/>
      <c r="AA20" s="361"/>
      <c r="AB20" s="4"/>
      <c r="AC20" s="4"/>
      <c r="AD20" s="4"/>
      <c r="AE20" s="4"/>
      <c r="AF20" s="4"/>
      <c r="AG20" s="4"/>
    </row>
    <row r="21" spans="2:33" ht="27.75" customHeight="1" x14ac:dyDescent="0.25">
      <c r="B21" s="97"/>
      <c r="C21" s="98" t="s">
        <v>153</v>
      </c>
      <c r="D21" s="99"/>
      <c r="E21" s="99"/>
      <c r="F21" s="100"/>
      <c r="G21" s="99"/>
      <c r="H21" s="99"/>
      <c r="I21" s="99"/>
      <c r="J21" s="99"/>
      <c r="K21" s="99"/>
      <c r="L21" s="99"/>
      <c r="M21" s="99"/>
      <c r="N21" s="37"/>
      <c r="O21" s="38"/>
      <c r="Q21" s="147" t="s">
        <v>14</v>
      </c>
      <c r="R21" s="148"/>
      <c r="S21" s="278">
        <f>SUMIFS(I8:I66,N8:N66,"X")</f>
        <v>0</v>
      </c>
      <c r="T21" s="278">
        <v>15</v>
      </c>
      <c r="U21" s="279">
        <f t="shared" si="2"/>
        <v>15</v>
      </c>
      <c r="V21" s="4"/>
      <c r="W21" s="79"/>
      <c r="X21" s="79"/>
      <c r="Y21" s="4"/>
      <c r="Z21" s="361"/>
      <c r="AA21" s="361"/>
      <c r="AB21" s="4"/>
      <c r="AC21" s="4"/>
      <c r="AD21" s="4"/>
      <c r="AE21" s="4"/>
      <c r="AF21" s="4"/>
      <c r="AG21" s="4"/>
    </row>
    <row r="22" spans="2:33" ht="27.75" customHeight="1" x14ac:dyDescent="0.25">
      <c r="B22" s="101" t="s">
        <v>235</v>
      </c>
      <c r="C22" s="95" t="s">
        <v>234</v>
      </c>
      <c r="D22" s="82">
        <v>7.5</v>
      </c>
      <c r="E22" s="82" t="s">
        <v>29</v>
      </c>
      <c r="F22" s="83" t="s">
        <v>5</v>
      </c>
      <c r="G22" s="82"/>
      <c r="H22" s="82"/>
      <c r="I22" s="82"/>
      <c r="J22" s="82"/>
      <c r="K22" s="82"/>
      <c r="L22" s="82"/>
      <c r="M22" s="82"/>
      <c r="N22" s="20"/>
      <c r="O22" s="35"/>
      <c r="Q22" s="147" t="s">
        <v>15</v>
      </c>
      <c r="R22" s="151"/>
      <c r="S22" s="278">
        <f>SUMIFS(J8:J66,N8:N66,"X")</f>
        <v>0</v>
      </c>
      <c r="T22" s="280">
        <v>15</v>
      </c>
      <c r="U22" s="279">
        <f t="shared" si="2"/>
        <v>15</v>
      </c>
      <c r="V22" s="4"/>
      <c r="W22" s="79"/>
      <c r="X22" s="79"/>
      <c r="Y22" s="4"/>
      <c r="Z22" s="361"/>
      <c r="AA22" s="361"/>
      <c r="AB22" s="4"/>
      <c r="AC22" s="4"/>
      <c r="AD22" s="4"/>
      <c r="AE22" s="4"/>
      <c r="AF22" s="4"/>
      <c r="AG22" s="4"/>
    </row>
    <row r="23" spans="2:33" ht="27.75" customHeight="1" x14ac:dyDescent="0.25">
      <c r="B23" s="80" t="s">
        <v>233</v>
      </c>
      <c r="C23" s="89" t="s">
        <v>6</v>
      </c>
      <c r="D23" s="85">
        <v>7.5</v>
      </c>
      <c r="E23" s="85" t="s">
        <v>29</v>
      </c>
      <c r="F23" s="86" t="s">
        <v>5</v>
      </c>
      <c r="G23" s="85"/>
      <c r="H23" s="102"/>
      <c r="I23" s="85"/>
      <c r="J23" s="102"/>
      <c r="K23" s="102"/>
      <c r="L23" s="102"/>
      <c r="M23" s="102"/>
      <c r="N23" s="20"/>
      <c r="O23" s="35"/>
      <c r="Q23" s="147" t="s">
        <v>223</v>
      </c>
      <c r="R23" s="151"/>
      <c r="S23" s="280">
        <f>SUMIFS(D8:D66,O8:O66,"Skogsbruksvetenskap",E8:E66,"G2F",N8:N66,"X")</f>
        <v>0</v>
      </c>
      <c r="T23" s="280">
        <v>15</v>
      </c>
      <c r="U23" s="279">
        <f t="shared" si="2"/>
        <v>15</v>
      </c>
      <c r="V23" s="4"/>
      <c r="W23" s="79"/>
      <c r="X23" s="79"/>
      <c r="Y23" s="4"/>
      <c r="Z23" s="361"/>
      <c r="AA23" s="361"/>
      <c r="AB23" s="4"/>
      <c r="AC23" s="4"/>
      <c r="AD23" s="4"/>
      <c r="AE23" s="4"/>
      <c r="AF23" s="4"/>
      <c r="AG23" s="4"/>
    </row>
    <row r="24" spans="2:33" ht="27.75" customHeight="1" x14ac:dyDescent="0.25">
      <c r="B24" s="80" t="s">
        <v>236</v>
      </c>
      <c r="C24" s="89" t="s">
        <v>154</v>
      </c>
      <c r="D24" s="85">
        <v>7.5</v>
      </c>
      <c r="E24" s="85" t="s">
        <v>29</v>
      </c>
      <c r="F24" s="86" t="s">
        <v>5</v>
      </c>
      <c r="G24" s="85"/>
      <c r="H24" s="102"/>
      <c r="I24" s="85"/>
      <c r="J24" s="102"/>
      <c r="K24" s="102"/>
      <c r="L24" s="102"/>
      <c r="M24" s="102"/>
      <c r="N24" s="20"/>
      <c r="O24" s="35"/>
      <c r="Q24" s="147" t="s">
        <v>48</v>
      </c>
      <c r="R24" s="151"/>
      <c r="S24" s="280">
        <f>SUMIFS(D8:D66,O8:O66,"Skogsbruksvetenskap",E8:E66,"A1N",N8:N66,"X")+SUMIFS(D8:D66,O8:O66,"Skogsbruksvetenskap",E8:E66,"A1F",N8:N66,"x")</f>
        <v>0</v>
      </c>
      <c r="T24" s="280">
        <v>30</v>
      </c>
      <c r="U24" s="279">
        <f>IF((T24-S24)&lt;0,0,SUM(T24-S24))</f>
        <v>30</v>
      </c>
      <c r="V24" s="4"/>
      <c r="W24" s="79"/>
      <c r="X24" s="79"/>
      <c r="Y24" s="4"/>
      <c r="Z24" s="361"/>
      <c r="AA24" s="361"/>
      <c r="AB24" s="4"/>
      <c r="AC24" s="4"/>
      <c r="AD24" s="4"/>
      <c r="AE24" s="4"/>
      <c r="AF24" s="4"/>
      <c r="AG24" s="4"/>
    </row>
    <row r="25" spans="2:33" ht="27.75" customHeight="1" x14ac:dyDescent="0.25">
      <c r="B25" s="80" t="s">
        <v>232</v>
      </c>
      <c r="C25" s="89" t="s">
        <v>231</v>
      </c>
      <c r="D25" s="85">
        <v>7.5</v>
      </c>
      <c r="E25" s="85" t="s">
        <v>29</v>
      </c>
      <c r="F25" s="86" t="s">
        <v>5</v>
      </c>
      <c r="G25" s="85"/>
      <c r="H25" s="102"/>
      <c r="I25" s="85"/>
      <c r="J25" s="102"/>
      <c r="K25" s="102"/>
      <c r="L25" s="102"/>
      <c r="M25" s="102"/>
      <c r="N25" s="20"/>
      <c r="O25" s="35"/>
      <c r="Q25" s="153" t="s">
        <v>18</v>
      </c>
      <c r="R25" s="154"/>
      <c r="S25" s="281">
        <f>SUMIFS(D8:D66,O8:O66,"Biologi",N8:N66,"x")</f>
        <v>0</v>
      </c>
      <c r="T25" s="281">
        <v>30</v>
      </c>
      <c r="U25" s="279">
        <f>IF((T25-S25)&lt;0,0,SUM(T25-S25))</f>
        <v>30</v>
      </c>
      <c r="V25" s="4"/>
      <c r="W25" s="79"/>
      <c r="X25" s="79"/>
      <c r="Y25" s="4"/>
      <c r="Z25" s="361"/>
      <c r="AA25" s="361"/>
      <c r="AB25" s="4"/>
      <c r="AC25" s="4"/>
      <c r="AD25" s="4"/>
      <c r="AE25" s="4"/>
      <c r="AF25" s="4"/>
      <c r="AG25" s="4"/>
    </row>
    <row r="26" spans="2:33" ht="27.75" customHeight="1" x14ac:dyDescent="0.25">
      <c r="B26" s="80" t="s">
        <v>225</v>
      </c>
      <c r="C26" s="89" t="s">
        <v>226</v>
      </c>
      <c r="D26" s="85">
        <v>15</v>
      </c>
      <c r="E26" s="85" t="s">
        <v>25</v>
      </c>
      <c r="F26" s="86" t="s">
        <v>5</v>
      </c>
      <c r="G26" s="85"/>
      <c r="H26" s="102"/>
      <c r="I26" s="104"/>
      <c r="J26" s="102"/>
      <c r="K26" s="102">
        <v>4</v>
      </c>
      <c r="L26" s="102">
        <v>3.5</v>
      </c>
      <c r="M26" s="102"/>
      <c r="N26" s="20"/>
      <c r="O26" s="35"/>
      <c r="Q26" s="155" t="s">
        <v>19</v>
      </c>
      <c r="R26" s="148"/>
      <c r="S26" s="278">
        <f>SUMIFS(M8:M66,N8:N66,"X")</f>
        <v>0</v>
      </c>
      <c r="T26" s="278">
        <v>15</v>
      </c>
      <c r="U26" s="279">
        <f>IF((T26-S26)&lt;0,0,SUM(T26-S26))</f>
        <v>15</v>
      </c>
      <c r="V26" s="4"/>
      <c r="W26" s="290">
        <f t="shared" ref="W26:W28" si="3">IF(U25&lt;=0,T25,S25)</f>
        <v>0</v>
      </c>
      <c r="X26" s="79"/>
      <c r="Y26" s="4"/>
      <c r="Z26" s="361"/>
      <c r="AA26" s="361"/>
      <c r="AB26" s="4"/>
      <c r="AC26" s="4"/>
      <c r="AD26" s="4"/>
      <c r="AE26" s="4"/>
      <c r="AF26" s="4"/>
      <c r="AG26" s="4"/>
    </row>
    <row r="27" spans="2:33" ht="27.75" customHeight="1" x14ac:dyDescent="0.25">
      <c r="B27" s="80" t="s">
        <v>124</v>
      </c>
      <c r="C27" s="89" t="s">
        <v>89</v>
      </c>
      <c r="D27" s="85">
        <v>7.5</v>
      </c>
      <c r="E27" s="85" t="s">
        <v>29</v>
      </c>
      <c r="F27" s="86" t="s">
        <v>12</v>
      </c>
      <c r="G27" s="85"/>
      <c r="H27" s="102">
        <v>7.5</v>
      </c>
      <c r="I27" s="85"/>
      <c r="J27" s="102"/>
      <c r="K27" s="102"/>
      <c r="L27" s="102"/>
      <c r="M27" s="102"/>
      <c r="N27" s="20"/>
      <c r="O27" s="35"/>
      <c r="Q27" s="153" t="s">
        <v>20</v>
      </c>
      <c r="R27" s="148"/>
      <c r="S27" s="281">
        <f>SUMIFS(D8:D66,O8:O66,"Företagsekonomi",N8:N66,"X")+SUMIFS(D8:D66,O8:O66,"Nationalekonomi",N8:N66,"X")+SUMIFS(D8:D66,O8:O66,"Bioekonomimanagement",N8:N66,"X")</f>
        <v>0</v>
      </c>
      <c r="T27" s="281">
        <v>30</v>
      </c>
      <c r="U27" s="279">
        <f>IF((T27-S27)&lt;0,0,SUM(T27-S27))</f>
        <v>30</v>
      </c>
      <c r="V27" s="4"/>
      <c r="W27" s="79"/>
      <c r="X27" s="79"/>
      <c r="Y27" s="4"/>
      <c r="Z27" s="361"/>
      <c r="AA27" s="361"/>
      <c r="AB27" s="4"/>
      <c r="AC27" s="4"/>
      <c r="AD27" s="4"/>
      <c r="AE27" s="4"/>
      <c r="AF27" s="4"/>
      <c r="AG27" s="4"/>
    </row>
    <row r="28" spans="2:33" ht="32.25" customHeight="1" thickBot="1" x14ac:dyDescent="0.3">
      <c r="B28" s="327" t="s">
        <v>237</v>
      </c>
      <c r="C28" s="89" t="s">
        <v>209</v>
      </c>
      <c r="D28" s="85">
        <v>15</v>
      </c>
      <c r="E28" s="85" t="s">
        <v>26</v>
      </c>
      <c r="F28" s="86" t="s">
        <v>5</v>
      </c>
      <c r="G28" s="85"/>
      <c r="H28" s="102"/>
      <c r="I28" s="85"/>
      <c r="J28" s="102"/>
      <c r="K28" s="102"/>
      <c r="L28" s="102"/>
      <c r="M28" s="102"/>
      <c r="N28" s="20"/>
      <c r="O28" s="35"/>
      <c r="Q28" s="156" t="s">
        <v>5</v>
      </c>
      <c r="R28" s="157"/>
      <c r="S28" s="282">
        <f>SUMIFS(D8:D66,O8:O66,"Företagsekonomi",N8:N66,"X")</f>
        <v>0</v>
      </c>
      <c r="T28" s="282">
        <v>15</v>
      </c>
      <c r="U28" s="283">
        <f>IF((T28-S28)&lt;0,0,SUM(T28-S28))</f>
        <v>15</v>
      </c>
      <c r="V28" s="4"/>
      <c r="W28" s="290">
        <f t="shared" si="3"/>
        <v>0</v>
      </c>
      <c r="X28" s="79"/>
      <c r="Y28" s="4"/>
      <c r="Z28" s="4"/>
      <c r="AA28" s="4"/>
      <c r="AB28" s="4"/>
      <c r="AC28" s="4"/>
      <c r="AD28" s="4"/>
      <c r="AE28" s="4"/>
      <c r="AF28" s="4"/>
      <c r="AG28" s="4"/>
    </row>
    <row r="29" spans="2:33" ht="27.75" customHeight="1" x14ac:dyDescent="0.35">
      <c r="B29" s="105"/>
      <c r="C29" s="106" t="s">
        <v>159</v>
      </c>
      <c r="D29" s="107"/>
      <c r="E29" s="107"/>
      <c r="F29" s="108"/>
      <c r="G29" s="107"/>
      <c r="H29" s="109"/>
      <c r="I29" s="109"/>
      <c r="J29" s="109"/>
      <c r="K29" s="109"/>
      <c r="L29" s="109"/>
      <c r="M29" s="109"/>
      <c r="N29" s="41"/>
      <c r="O29" s="42"/>
      <c r="Q29" s="352" t="s">
        <v>64</v>
      </c>
      <c r="R29" s="353"/>
      <c r="S29" s="353"/>
      <c r="T29" s="353"/>
      <c r="U29" s="356" t="s">
        <v>62</v>
      </c>
      <c r="V29" s="4"/>
      <c r="W29" s="79"/>
      <c r="X29" s="79"/>
      <c r="Y29" s="4"/>
      <c r="Z29" s="4"/>
      <c r="AA29" s="4"/>
      <c r="AB29" s="4"/>
      <c r="AC29" s="4"/>
      <c r="AD29" s="4"/>
      <c r="AE29" s="4"/>
      <c r="AF29" s="4"/>
      <c r="AG29" s="4"/>
    </row>
    <row r="30" spans="2:33" ht="27.75" customHeight="1" x14ac:dyDescent="0.3">
      <c r="B30" s="101" t="s">
        <v>205</v>
      </c>
      <c r="C30" s="89" t="s">
        <v>155</v>
      </c>
      <c r="D30" s="85">
        <v>15</v>
      </c>
      <c r="E30" s="85" t="s">
        <v>29</v>
      </c>
      <c r="F30" s="86" t="s">
        <v>12</v>
      </c>
      <c r="G30" s="85"/>
      <c r="H30" s="102">
        <v>15</v>
      </c>
      <c r="I30" s="102"/>
      <c r="J30" s="102"/>
      <c r="K30" s="102"/>
      <c r="L30" s="102"/>
      <c r="M30" s="102"/>
      <c r="N30" s="44"/>
      <c r="O30" s="35" t="s">
        <v>12</v>
      </c>
      <c r="Q30" s="199" t="s">
        <v>46</v>
      </c>
      <c r="R30" s="160"/>
      <c r="S30" s="160" t="s">
        <v>3</v>
      </c>
      <c r="T30" s="161" t="s">
        <v>22</v>
      </c>
      <c r="U30" s="357"/>
      <c r="V30" s="4"/>
      <c r="W30" s="79"/>
      <c r="X30" s="79"/>
      <c r="Y30" s="4"/>
      <c r="Z30" s="4"/>
      <c r="AA30" s="4"/>
      <c r="AB30" s="4"/>
      <c r="AC30" s="4"/>
      <c r="AD30" s="4"/>
      <c r="AE30" s="4"/>
      <c r="AF30" s="4"/>
      <c r="AG30" s="4"/>
    </row>
    <row r="31" spans="2:33" ht="27.75" customHeight="1" x14ac:dyDescent="0.25">
      <c r="B31" s="80" t="s">
        <v>206</v>
      </c>
      <c r="C31" s="89" t="s">
        <v>207</v>
      </c>
      <c r="D31" s="85">
        <v>7.5</v>
      </c>
      <c r="E31" s="85" t="s">
        <v>29</v>
      </c>
      <c r="F31" s="86" t="s">
        <v>13</v>
      </c>
      <c r="G31" s="85" t="s">
        <v>12</v>
      </c>
      <c r="H31" s="102">
        <v>1</v>
      </c>
      <c r="I31" s="102">
        <v>5.5</v>
      </c>
      <c r="J31" s="102">
        <v>1</v>
      </c>
      <c r="K31" s="102"/>
      <c r="L31" s="102"/>
      <c r="M31" s="102"/>
      <c r="N31" s="44"/>
      <c r="O31" s="35"/>
      <c r="Q31" s="162" t="s">
        <v>65</v>
      </c>
      <c r="R31" s="163"/>
      <c r="S31" s="276">
        <f>SUMIFS(D8:D66,N8:N66,"X")-(W20+W26+W28)-SUMIFS(D8:D66,O8:O66,"Annat ämne",N8:N66,"X")</f>
        <v>0</v>
      </c>
      <c r="T31" s="276">
        <v>105</v>
      </c>
      <c r="U31" s="303">
        <f>IF((T31-S31)&gt;105,"105",SUM(T31-S31))</f>
        <v>105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2:33" ht="27.75" customHeight="1" x14ac:dyDescent="0.25">
      <c r="B32" s="80" t="s">
        <v>232</v>
      </c>
      <c r="C32" s="89" t="s">
        <v>231</v>
      </c>
      <c r="D32" s="85">
        <v>7.5</v>
      </c>
      <c r="E32" s="85" t="s">
        <v>29</v>
      </c>
      <c r="F32" s="86" t="s">
        <v>5</v>
      </c>
      <c r="G32" s="85"/>
      <c r="H32" s="102"/>
      <c r="I32" s="102"/>
      <c r="J32" s="102"/>
      <c r="K32" s="102"/>
      <c r="L32" s="102"/>
      <c r="M32" s="102"/>
      <c r="N32" s="44"/>
      <c r="O32" s="35" t="s">
        <v>5</v>
      </c>
      <c r="Q32" s="166" t="s">
        <v>43</v>
      </c>
      <c r="R32" s="167"/>
      <c r="S32" s="284">
        <f>SUMIFS(D8:D66,E8:E66,"G2E",N8:N66,"X")</f>
        <v>0</v>
      </c>
      <c r="T32" s="284">
        <v>15</v>
      </c>
      <c r="U32" s="277">
        <f t="shared" ref="U32:U33" si="4">IF((T32-S32)&lt;0,0,SUM(T32-S32))</f>
        <v>15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ht="27.75" customHeight="1" x14ac:dyDescent="0.25">
      <c r="B33" s="80" t="s">
        <v>227</v>
      </c>
      <c r="C33" s="89" t="s">
        <v>228</v>
      </c>
      <c r="D33" s="85">
        <v>15</v>
      </c>
      <c r="E33" s="85" t="s">
        <v>25</v>
      </c>
      <c r="F33" s="86" t="s">
        <v>12</v>
      </c>
      <c r="G33" s="85"/>
      <c r="H33" s="102">
        <v>7.5</v>
      </c>
      <c r="I33" s="103"/>
      <c r="J33" s="102">
        <v>7.5</v>
      </c>
      <c r="K33" s="102">
        <v>4</v>
      </c>
      <c r="L33" s="102">
        <v>3.5</v>
      </c>
      <c r="M33" s="102"/>
      <c r="N33" s="44"/>
      <c r="O33" s="35" t="s">
        <v>12</v>
      </c>
      <c r="Q33" s="162" t="s">
        <v>170</v>
      </c>
      <c r="R33" s="167"/>
      <c r="S33" s="284">
        <f>SUMIFS(D8:D66,E8:E66,"A1N",N8:N66,"X")+SUMIFS(D8:D66,E8:E66,"A1F",N8:N66,"X")+SUMIFS(D8:D66,E8:E66,"A2E",N8:N66,"X")</f>
        <v>0</v>
      </c>
      <c r="T33" s="284">
        <v>90</v>
      </c>
      <c r="U33" s="277">
        <f t="shared" si="4"/>
        <v>90</v>
      </c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ht="27.75" customHeight="1" x14ac:dyDescent="0.25">
      <c r="B34" s="80" t="s">
        <v>124</v>
      </c>
      <c r="C34" s="89" t="s">
        <v>89</v>
      </c>
      <c r="D34" s="85">
        <v>7.5</v>
      </c>
      <c r="E34" s="85" t="s">
        <v>29</v>
      </c>
      <c r="F34" s="86" t="s">
        <v>12</v>
      </c>
      <c r="G34" s="85"/>
      <c r="H34" s="102">
        <v>7.5</v>
      </c>
      <c r="I34" s="85"/>
      <c r="J34" s="102"/>
      <c r="K34" s="102"/>
      <c r="L34" s="102"/>
      <c r="M34" s="102"/>
      <c r="N34" s="20"/>
      <c r="O34" s="35" t="s">
        <v>12</v>
      </c>
      <c r="Q34" s="166" t="s">
        <v>167</v>
      </c>
      <c r="R34" s="202"/>
      <c r="S34" s="285"/>
      <c r="T34" s="285"/>
      <c r="U34" s="286"/>
      <c r="V34" s="4"/>
      <c r="W34" s="4"/>
      <c r="X34" s="377" t="s">
        <v>244</v>
      </c>
      <c r="Y34" s="378"/>
      <c r="Z34" s="379"/>
      <c r="AA34" s="4"/>
      <c r="AB34" s="4"/>
      <c r="AC34" s="4"/>
      <c r="AD34" s="4"/>
      <c r="AE34" s="4"/>
      <c r="AF34" s="4"/>
      <c r="AG34" s="4"/>
    </row>
    <row r="35" spans="2:33" ht="27.75" customHeight="1" x14ac:dyDescent="0.25">
      <c r="B35" s="96" t="s">
        <v>208</v>
      </c>
      <c r="C35" s="110" t="s">
        <v>210</v>
      </c>
      <c r="D35" s="85">
        <v>15</v>
      </c>
      <c r="E35" s="85" t="s">
        <v>26</v>
      </c>
      <c r="F35" s="86" t="s">
        <v>12</v>
      </c>
      <c r="G35" s="85"/>
      <c r="H35" s="110"/>
      <c r="I35" s="110"/>
      <c r="J35" s="110"/>
      <c r="K35" s="102"/>
      <c r="L35" s="102"/>
      <c r="M35" s="110"/>
      <c r="N35" s="44"/>
      <c r="O35" s="35" t="s">
        <v>12</v>
      </c>
      <c r="Q35" s="172" t="s">
        <v>50</v>
      </c>
      <c r="R35" s="167"/>
      <c r="S35" s="287">
        <f>SUMIFS(D8:D66,O8:O66,"Biologi",E8:E66,"A1N",N8:N66,"X")+SUMIFS(D8:D66,O8:O66,"Biologi",E8:E66,"A1F",N8:N66,"x")+SUMIFS(D8:D66,O8:O66,"Biologi",E8:E66,"A2E",N8:N66,"X")</f>
        <v>0</v>
      </c>
      <c r="T35" s="287">
        <v>60</v>
      </c>
      <c r="U35" s="277">
        <f t="shared" ref="U35:U39" si="5">IF((T35-S35)&lt;0,0,SUM(T35-S35))</f>
        <v>60</v>
      </c>
      <c r="V35" s="4"/>
      <c r="W35" s="4"/>
      <c r="X35" s="380"/>
      <c r="Y35" s="381"/>
      <c r="Z35" s="382"/>
      <c r="AA35" s="4"/>
      <c r="AB35" s="4"/>
      <c r="AC35" s="4"/>
      <c r="AD35" s="4"/>
      <c r="AE35" s="4"/>
      <c r="AF35" s="4"/>
      <c r="AG35" s="4"/>
    </row>
    <row r="36" spans="2:33" ht="36.75" customHeight="1" x14ac:dyDescent="0.25">
      <c r="B36" s="45" t="s">
        <v>52</v>
      </c>
      <c r="C36" s="46" t="s">
        <v>172</v>
      </c>
      <c r="D36" s="47"/>
      <c r="E36" s="49"/>
      <c r="F36" s="185"/>
      <c r="G36" s="49"/>
      <c r="H36" s="50"/>
      <c r="I36" s="50"/>
      <c r="J36" s="50"/>
      <c r="K36" s="337"/>
      <c r="L36" s="337"/>
      <c r="M36" s="50"/>
      <c r="N36" s="48" t="s">
        <v>200</v>
      </c>
      <c r="O36" s="52"/>
      <c r="Q36" s="172" t="s">
        <v>12</v>
      </c>
      <c r="R36" s="167"/>
      <c r="S36" s="287">
        <f>SUMIFS(D8:D66,O8:O66,"Skogsbruksvetenskap",E8:E66,"A1N",N8:N66,"X")+SUMIFS(D8:D66,O8:O66,"Skogsbruksvetenskap",E8:E66,"A1F",N8:N66,"X")+SUMIFS(D8:D66,O8:O66,"Skogsbruksvetenskap",E8:E66,"A2E",N8:N66,"x")</f>
        <v>0</v>
      </c>
      <c r="T36" s="287">
        <v>60</v>
      </c>
      <c r="U36" s="277">
        <f t="shared" si="5"/>
        <v>60</v>
      </c>
      <c r="V36" s="4"/>
      <c r="W36" s="4"/>
      <c r="X36" s="380"/>
      <c r="Y36" s="381"/>
      <c r="Z36" s="382"/>
      <c r="AA36" s="4"/>
      <c r="AB36" s="4"/>
      <c r="AC36" s="4"/>
      <c r="AD36" s="4"/>
      <c r="AE36" s="4"/>
      <c r="AF36" s="4"/>
      <c r="AG36" s="4"/>
    </row>
    <row r="37" spans="2:33" ht="27.75" customHeight="1" x14ac:dyDescent="0.25">
      <c r="B37" s="19"/>
      <c r="C37" s="29"/>
      <c r="D37" s="24"/>
      <c r="E37" s="24"/>
      <c r="F37" s="25"/>
      <c r="G37" s="24"/>
      <c r="H37" s="40"/>
      <c r="I37" s="24"/>
      <c r="J37" s="40"/>
      <c r="K37" s="40"/>
      <c r="L37" s="40"/>
      <c r="M37" s="40"/>
      <c r="N37" s="20"/>
      <c r="O37" s="35"/>
      <c r="Q37" s="172" t="s">
        <v>5</v>
      </c>
      <c r="R37" s="167"/>
      <c r="S37" s="287">
        <f>SUMIFS(D8:D66,O8:O66,"Företagsekonomi",E8:E66,"A1N",N8:N66,"X")+SUMIFS(D8:D66,O8:O66,"Företagsekonomi",E8:E66,"A1F",N8:N66,"X")+SUMIFS(D8:D66,O8:O66,"Företagsekonomi",E8:E66,"A2E",N8:N66,"X")</f>
        <v>0</v>
      </c>
      <c r="T37" s="287">
        <v>60</v>
      </c>
      <c r="U37" s="277">
        <f t="shared" si="5"/>
        <v>60</v>
      </c>
      <c r="V37" s="4"/>
      <c r="W37" s="4"/>
      <c r="X37" s="380"/>
      <c r="Y37" s="381"/>
      <c r="Z37" s="382"/>
      <c r="AA37" s="4"/>
      <c r="AB37" s="4"/>
      <c r="AC37" s="4"/>
      <c r="AD37" s="4"/>
      <c r="AE37" s="4"/>
      <c r="AF37" s="4"/>
      <c r="AG37" s="4"/>
    </row>
    <row r="38" spans="2:33" ht="27.75" customHeight="1" x14ac:dyDescent="0.25">
      <c r="B38" s="19"/>
      <c r="C38" s="65"/>
      <c r="D38" s="65"/>
      <c r="E38" s="24"/>
      <c r="F38" s="25"/>
      <c r="G38" s="24"/>
      <c r="H38" s="65"/>
      <c r="I38" s="65"/>
      <c r="J38" s="65"/>
      <c r="K38" s="338"/>
      <c r="L38" s="338"/>
      <c r="M38" s="65"/>
      <c r="N38" s="66"/>
      <c r="O38" s="35"/>
      <c r="Q38" s="172" t="s">
        <v>42</v>
      </c>
      <c r="R38" s="167"/>
      <c r="S38" s="287">
        <f>SUMIFS(D8:D66,O8:O66,"Bioekonomimanagement",E8:E66,"A1N",N8:N66,"X")+SUMIFS(D8:D66,O8:O66,"Bioekonomimanagement",E8:E66,"A1F",N8:N66,"X")+SUMIFS(D8:D66,O8:O66,"Bioekonomimanagement",E8:E66,"A2E",N8:N66,"X")</f>
        <v>0</v>
      </c>
      <c r="T38" s="287">
        <v>60</v>
      </c>
      <c r="U38" s="277">
        <f t="shared" si="5"/>
        <v>60</v>
      </c>
      <c r="V38" s="4"/>
      <c r="W38" s="4"/>
      <c r="X38" s="380"/>
      <c r="Y38" s="381"/>
      <c r="Z38" s="382"/>
      <c r="AA38" s="4"/>
      <c r="AB38" s="4"/>
      <c r="AC38" s="4"/>
      <c r="AD38" s="4"/>
      <c r="AE38" s="4"/>
      <c r="AF38" s="4"/>
      <c r="AG38" s="4"/>
    </row>
    <row r="39" spans="2:33" ht="27.75" customHeight="1" thickBot="1" x14ac:dyDescent="0.3">
      <c r="B39" s="19"/>
      <c r="C39" s="65"/>
      <c r="D39" s="65"/>
      <c r="E39" s="24"/>
      <c r="F39" s="25"/>
      <c r="G39" s="24"/>
      <c r="H39" s="65"/>
      <c r="I39" s="65"/>
      <c r="J39" s="65"/>
      <c r="K39" s="338"/>
      <c r="L39" s="338"/>
      <c r="M39" s="65"/>
      <c r="N39" s="66"/>
      <c r="O39" s="35"/>
      <c r="Q39" s="206" t="s">
        <v>21</v>
      </c>
      <c r="R39" s="207"/>
      <c r="S39" s="288">
        <f>SUMIFS(D8:D66,E8:E66,"A2E",N8:N66,"X")</f>
        <v>0</v>
      </c>
      <c r="T39" s="288">
        <v>30</v>
      </c>
      <c r="U39" s="289">
        <f t="shared" si="5"/>
        <v>30</v>
      </c>
      <c r="V39" s="4"/>
      <c r="W39" s="4"/>
      <c r="X39" s="380"/>
      <c r="Y39" s="381"/>
      <c r="Z39" s="382"/>
      <c r="AA39" s="4"/>
      <c r="AB39" s="4"/>
      <c r="AC39" s="4"/>
      <c r="AD39" s="4"/>
      <c r="AE39" s="4"/>
      <c r="AF39" s="4"/>
      <c r="AG39" s="4"/>
    </row>
    <row r="40" spans="2:33" ht="27.75" customHeight="1" thickTop="1" thickBot="1" x14ac:dyDescent="0.35">
      <c r="B40" s="19"/>
      <c r="C40" s="43"/>
      <c r="D40" s="24"/>
      <c r="E40" s="24"/>
      <c r="F40" s="25"/>
      <c r="G40" s="24"/>
      <c r="H40" s="40"/>
      <c r="I40" s="40"/>
      <c r="J40" s="40"/>
      <c r="K40" s="40"/>
      <c r="L40" s="40"/>
      <c r="M40" s="40"/>
      <c r="N40" s="24"/>
      <c r="O40" s="35"/>
      <c r="Q40" s="178" t="s">
        <v>160</v>
      </c>
      <c r="R40" s="179"/>
      <c r="S40" s="180">
        <f>SUMIFS(D7:D66,N7:N66,"X")</f>
        <v>0</v>
      </c>
      <c r="T40" s="180">
        <v>300</v>
      </c>
      <c r="U40" s="181">
        <f>IF((T40-S40)&lt;0,0,SUM(T40-S40))</f>
        <v>300</v>
      </c>
      <c r="V40" s="4"/>
      <c r="W40" s="4"/>
      <c r="X40" s="383"/>
      <c r="Y40" s="384"/>
      <c r="Z40" s="385"/>
      <c r="AA40" s="4"/>
      <c r="AB40" s="4"/>
      <c r="AC40" s="4"/>
      <c r="AD40" s="4"/>
      <c r="AE40" s="4"/>
      <c r="AF40" s="4"/>
      <c r="AG40" s="4"/>
    </row>
    <row r="41" spans="2:33" ht="27.75" customHeight="1" thickBot="1" x14ac:dyDescent="0.35">
      <c r="B41" s="36"/>
      <c r="C41" s="263"/>
      <c r="D41" s="264"/>
      <c r="E41" s="264"/>
      <c r="F41" s="265"/>
      <c r="G41" s="264"/>
      <c r="H41" s="266"/>
      <c r="I41" s="266"/>
      <c r="J41" s="266"/>
      <c r="K41" s="266"/>
      <c r="L41" s="266"/>
      <c r="M41" s="266"/>
      <c r="N41" s="264"/>
      <c r="O41" s="30"/>
      <c r="Q41" s="272"/>
      <c r="R41" s="272"/>
      <c r="S41" s="273"/>
      <c r="T41" s="273"/>
      <c r="U41" s="274"/>
      <c r="V41" s="4"/>
      <c r="W41" s="4"/>
      <c r="X41" s="275"/>
      <c r="Y41" s="275"/>
      <c r="Z41" s="275"/>
      <c r="AA41" s="4"/>
      <c r="AB41" s="4"/>
      <c r="AC41" s="4"/>
      <c r="AD41" s="4"/>
      <c r="AE41" s="4"/>
      <c r="AF41" s="4"/>
      <c r="AG41" s="4"/>
    </row>
    <row r="42" spans="2:33" ht="27.75" customHeight="1" x14ac:dyDescent="0.25">
      <c r="B42" s="36"/>
      <c r="C42" s="263"/>
      <c r="D42" s="264"/>
      <c r="E42" s="264"/>
      <c r="F42" s="265"/>
      <c r="G42" s="264"/>
      <c r="H42" s="266"/>
      <c r="I42" s="266"/>
      <c r="J42" s="266"/>
      <c r="K42" s="266"/>
      <c r="L42" s="266"/>
      <c r="M42" s="266"/>
      <c r="N42" s="264"/>
      <c r="O42" s="30"/>
      <c r="Q42" s="433" t="s">
        <v>211</v>
      </c>
      <c r="R42" s="434"/>
      <c r="S42" s="434"/>
      <c r="T42" s="434"/>
      <c r="U42" s="435"/>
      <c r="V42" s="4"/>
      <c r="W42" s="4"/>
      <c r="X42" s="275"/>
      <c r="Y42" s="275"/>
      <c r="Z42" s="275"/>
      <c r="AA42" s="4"/>
      <c r="AB42" s="4"/>
      <c r="AC42" s="4"/>
      <c r="AD42" s="4"/>
      <c r="AE42" s="4"/>
      <c r="AF42" s="4"/>
      <c r="AG42" s="4"/>
    </row>
    <row r="43" spans="2:33" ht="26.25" customHeight="1" x14ac:dyDescent="0.25">
      <c r="B43" s="36"/>
      <c r="C43" s="263"/>
      <c r="D43" s="264"/>
      <c r="E43" s="264"/>
      <c r="F43" s="265"/>
      <c r="G43" s="264"/>
      <c r="H43" s="266"/>
      <c r="I43" s="266"/>
      <c r="J43" s="266"/>
      <c r="K43" s="266"/>
      <c r="L43" s="266"/>
      <c r="M43" s="266"/>
      <c r="N43" s="264"/>
      <c r="O43" s="30"/>
      <c r="Q43" s="436"/>
      <c r="R43" s="437"/>
      <c r="S43" s="437"/>
      <c r="T43" s="437"/>
      <c r="U43" s="438"/>
      <c r="V43" s="4"/>
      <c r="W43" s="4"/>
      <c r="X43" s="275"/>
      <c r="Y43" s="275"/>
      <c r="Z43" s="275"/>
      <c r="AA43" s="4"/>
      <c r="AB43" s="4"/>
      <c r="AC43" s="4"/>
      <c r="AD43" s="4"/>
      <c r="AE43" s="4"/>
      <c r="AF43" s="4"/>
      <c r="AG43" s="4"/>
    </row>
    <row r="44" spans="2:33" ht="34.5" customHeight="1" thickBot="1" x14ac:dyDescent="0.3">
      <c r="B44" s="304"/>
      <c r="C44" s="321" t="s">
        <v>218</v>
      </c>
      <c r="D44" s="305">
        <v>7.5</v>
      </c>
      <c r="E44" s="306" t="s">
        <v>28</v>
      </c>
      <c r="F44" s="307" t="s">
        <v>40</v>
      </c>
      <c r="G44" s="306"/>
      <c r="H44" s="305"/>
      <c r="I44" s="305"/>
      <c r="J44" s="305"/>
      <c r="K44" s="329"/>
      <c r="L44" s="329"/>
      <c r="M44" s="305"/>
      <c r="N44" s="319"/>
      <c r="O44" s="336" t="s">
        <v>40</v>
      </c>
      <c r="Q44" s="446" t="s">
        <v>212</v>
      </c>
      <c r="R44" s="447"/>
      <c r="S44" s="447"/>
      <c r="T44" s="448" t="s">
        <v>213</v>
      </c>
      <c r="U44" s="449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2:33" ht="42" customHeight="1" x14ac:dyDescent="0.25">
      <c r="B45" s="431" t="s">
        <v>171</v>
      </c>
      <c r="C45" s="432"/>
      <c r="D45" s="432"/>
      <c r="E45" s="432"/>
      <c r="F45" s="432"/>
      <c r="G45" s="432"/>
      <c r="H45" s="432"/>
      <c r="I45" s="432"/>
      <c r="J45" s="432"/>
      <c r="K45" s="432"/>
      <c r="L45" s="432"/>
      <c r="M45" s="432"/>
      <c r="N45" s="335"/>
      <c r="O45" s="267"/>
      <c r="Q45" s="446"/>
      <c r="R45" s="447"/>
      <c r="S45" s="447"/>
      <c r="T45" s="339" t="s">
        <v>5</v>
      </c>
      <c r="U45" s="340" t="s">
        <v>12</v>
      </c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2:33" ht="24" customHeight="1" x14ac:dyDescent="0.25">
      <c r="B46" s="270"/>
      <c r="C46" s="271"/>
      <c r="D46" s="271"/>
      <c r="E46" s="271"/>
      <c r="F46" s="405" t="s">
        <v>44</v>
      </c>
      <c r="G46" s="404" t="s">
        <v>45</v>
      </c>
      <c r="H46" s="401" t="s">
        <v>61</v>
      </c>
      <c r="I46" s="402"/>
      <c r="J46" s="403"/>
      <c r="K46" s="427" t="s">
        <v>243</v>
      </c>
      <c r="L46" s="342" t="s">
        <v>242</v>
      </c>
      <c r="M46" s="400" t="s">
        <v>60</v>
      </c>
      <c r="N46" s="342" t="s">
        <v>195</v>
      </c>
      <c r="O46" s="398" t="s">
        <v>24</v>
      </c>
      <c r="Q46" s="450" t="s">
        <v>224</v>
      </c>
      <c r="R46" s="451"/>
      <c r="S46" s="451"/>
      <c r="T46" s="452" t="str">
        <f>IF(AND(V15=0,S26&gt;14.9,S19&gt;59.9),"JA!","Nej")</f>
        <v>Nej</v>
      </c>
      <c r="U46" s="454" t="str">
        <f>IF(AND(V8=0,S26&gt;14.9),"JA!","Nej")</f>
        <v>Nej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2:33" ht="33" customHeight="1" x14ac:dyDescent="0.25">
      <c r="B47" s="320" t="s">
        <v>52</v>
      </c>
      <c r="C47" s="11" t="s">
        <v>47</v>
      </c>
      <c r="D47" s="58" t="s">
        <v>10</v>
      </c>
      <c r="E47" s="11" t="s">
        <v>23</v>
      </c>
      <c r="F47" s="402"/>
      <c r="G47" s="403"/>
      <c r="H47" s="59" t="s">
        <v>58</v>
      </c>
      <c r="I47" s="60" t="s">
        <v>14</v>
      </c>
      <c r="J47" s="59" t="s">
        <v>201</v>
      </c>
      <c r="K47" s="428"/>
      <c r="L47" s="343"/>
      <c r="M47" s="343"/>
      <c r="N47" s="343"/>
      <c r="O47" s="399"/>
      <c r="Q47" s="450"/>
      <c r="R47" s="451"/>
      <c r="S47" s="451"/>
      <c r="T47" s="453"/>
      <c r="U47" s="455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2:33" ht="24" customHeight="1" x14ac:dyDescent="0.25">
      <c r="B48" s="39"/>
      <c r="C48" s="62"/>
      <c r="D48" s="63"/>
      <c r="E48" s="64"/>
      <c r="F48" s="65"/>
      <c r="G48" s="65"/>
      <c r="H48" s="66"/>
      <c r="I48" s="66"/>
      <c r="J48" s="66"/>
      <c r="K48" s="330"/>
      <c r="L48" s="330"/>
      <c r="M48" s="66"/>
      <c r="N48" s="67"/>
      <c r="O48" s="68"/>
      <c r="Q48" s="450" t="s">
        <v>214</v>
      </c>
      <c r="R48" s="451"/>
      <c r="S48" s="451"/>
      <c r="T48" s="452" t="str">
        <f>IF(AND(V15=0,S26&gt;14.9,S19&gt;59.9),"JA!","Nej")</f>
        <v>Nej</v>
      </c>
      <c r="U48" s="454" t="str">
        <f>IF(AND(V8=0,S26&gt;14.9),"JA!","Nej")</f>
        <v>Nej</v>
      </c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2:33" ht="24" customHeight="1" x14ac:dyDescent="0.25">
      <c r="B49" s="19"/>
      <c r="C49" s="62"/>
      <c r="D49" s="63"/>
      <c r="E49" s="64"/>
      <c r="F49" s="65"/>
      <c r="G49" s="65"/>
      <c r="H49" s="66"/>
      <c r="I49" s="66"/>
      <c r="J49" s="66"/>
      <c r="K49" s="330"/>
      <c r="L49" s="330"/>
      <c r="M49" s="66"/>
      <c r="N49" s="67"/>
      <c r="O49" s="68"/>
      <c r="Q49" s="450"/>
      <c r="R49" s="451"/>
      <c r="S49" s="451"/>
      <c r="T49" s="453"/>
      <c r="U49" s="455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2:33" ht="24" customHeight="1" x14ac:dyDescent="0.25">
      <c r="B50" s="19"/>
      <c r="C50" s="62"/>
      <c r="D50" s="63"/>
      <c r="E50" s="64"/>
      <c r="F50" s="65"/>
      <c r="G50" s="65"/>
      <c r="H50" s="66"/>
      <c r="I50" s="66"/>
      <c r="J50" s="66"/>
      <c r="K50" s="330"/>
      <c r="L50" s="330"/>
      <c r="M50" s="66"/>
      <c r="N50" s="67"/>
      <c r="O50" s="68"/>
      <c r="Q50" s="450" t="s">
        <v>215</v>
      </c>
      <c r="R50" s="451"/>
      <c r="S50" s="451"/>
      <c r="T50" s="452" t="str">
        <f>IF(AND(V15=0,S19&gt;59.9),"JA!","Nej")</f>
        <v>Nej</v>
      </c>
      <c r="U50" s="454" t="str">
        <f>IF(V8=0,"JA!","Nej")</f>
        <v>Nej</v>
      </c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2:33" ht="24" customHeight="1" x14ac:dyDescent="0.25">
      <c r="B51" s="19"/>
      <c r="C51" s="62"/>
      <c r="D51" s="63"/>
      <c r="E51" s="64"/>
      <c r="F51" s="65"/>
      <c r="G51" s="65"/>
      <c r="H51" s="66"/>
      <c r="I51" s="66"/>
      <c r="J51" s="66"/>
      <c r="K51" s="330"/>
      <c r="L51" s="330"/>
      <c r="M51" s="66"/>
      <c r="N51" s="67"/>
      <c r="O51" s="68"/>
      <c r="Q51" s="450"/>
      <c r="R51" s="451"/>
      <c r="S51" s="451"/>
      <c r="T51" s="453"/>
      <c r="U51" s="455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2:33" ht="24" customHeight="1" x14ac:dyDescent="0.25">
      <c r="B52" s="19"/>
      <c r="C52" s="62"/>
      <c r="D52" s="63"/>
      <c r="E52" s="64"/>
      <c r="F52" s="65"/>
      <c r="G52" s="65"/>
      <c r="H52" s="66"/>
      <c r="I52" s="66"/>
      <c r="J52" s="66"/>
      <c r="K52" s="330"/>
      <c r="L52" s="330"/>
      <c r="M52" s="66"/>
      <c r="N52" s="67"/>
      <c r="O52" s="68"/>
      <c r="Q52" s="459" t="s">
        <v>229</v>
      </c>
      <c r="R52" s="460"/>
      <c r="S52" s="461"/>
      <c r="T52" s="452" t="str">
        <f>IF(AND(V15=0,S28&gt;14.9),"JA!","Nej")</f>
        <v>Nej</v>
      </c>
      <c r="U52" s="454" t="str">
        <f>IF(AND(V8=0,S27&gt;29.9,S28&gt;89.9),"JA!","Nej")</f>
        <v>Nej</v>
      </c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2:33" ht="24" customHeight="1" x14ac:dyDescent="0.25">
      <c r="B53" s="19"/>
      <c r="C53" s="62"/>
      <c r="D53" s="63"/>
      <c r="E53" s="64"/>
      <c r="F53" s="65"/>
      <c r="G53" s="65"/>
      <c r="H53" s="66"/>
      <c r="I53" s="66"/>
      <c r="J53" s="66"/>
      <c r="K53" s="330"/>
      <c r="L53" s="330"/>
      <c r="M53" s="66"/>
      <c r="N53" s="67"/>
      <c r="O53" s="68"/>
      <c r="Q53" s="462"/>
      <c r="R53" s="463"/>
      <c r="S53" s="464"/>
      <c r="T53" s="465"/>
      <c r="U53" s="455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ht="24" customHeight="1" x14ac:dyDescent="0.25">
      <c r="B54" s="19"/>
      <c r="C54" s="62"/>
      <c r="D54" s="63"/>
      <c r="E54" s="64"/>
      <c r="F54" s="65"/>
      <c r="G54" s="65"/>
      <c r="H54" s="66"/>
      <c r="I54" s="66"/>
      <c r="J54" s="66"/>
      <c r="K54" s="330"/>
      <c r="L54" s="330"/>
      <c r="M54" s="66"/>
      <c r="N54" s="67"/>
      <c r="O54" s="68"/>
      <c r="Q54" s="459" t="s">
        <v>216</v>
      </c>
      <c r="R54" s="460"/>
      <c r="S54" s="461"/>
      <c r="T54" s="466" t="str">
        <f>IF(AND(V15=0,S19&gt;59.9),"JA!","Nej")</f>
        <v>Nej</v>
      </c>
      <c r="U54" s="454" t="str">
        <f>IF(AND(V8=0,S27&gt;29.9,S28&gt;14.9),"JA!","Nej")</f>
        <v>Nej</v>
      </c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ht="24" customHeight="1" x14ac:dyDescent="0.25">
      <c r="B55" s="19"/>
      <c r="C55" s="62"/>
      <c r="D55" s="63"/>
      <c r="E55" s="64"/>
      <c r="F55" s="65"/>
      <c r="G55" s="65"/>
      <c r="H55" s="66"/>
      <c r="I55" s="66"/>
      <c r="J55" s="66"/>
      <c r="K55" s="330"/>
      <c r="L55" s="330"/>
      <c r="M55" s="66"/>
      <c r="N55" s="67"/>
      <c r="O55" s="68"/>
      <c r="Q55" s="462"/>
      <c r="R55" s="463"/>
      <c r="S55" s="464"/>
      <c r="T55" s="467"/>
      <c r="U55" s="455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2:33" ht="24" customHeight="1" x14ac:dyDescent="0.25">
      <c r="B56" s="19"/>
      <c r="C56" s="62"/>
      <c r="D56" s="63"/>
      <c r="E56" s="64"/>
      <c r="F56" s="65"/>
      <c r="G56" s="65"/>
      <c r="H56" s="66"/>
      <c r="I56" s="66"/>
      <c r="J56" s="66"/>
      <c r="K56" s="330"/>
      <c r="L56" s="330"/>
      <c r="M56" s="66"/>
      <c r="N56" s="67"/>
      <c r="O56" s="68"/>
      <c r="Q56" s="450" t="s">
        <v>217</v>
      </c>
      <c r="R56" s="451"/>
      <c r="S56" s="451"/>
      <c r="T56" s="452" t="str">
        <f>IF(AND(V15=0,SUM(SUMIFS(K8:K44,N8:N44,"x"))+SUM(SUMIFS(L8:L44,N8:N44,"X"))&gt;14.9,S19&gt;59.9,N44="x"),"JA!","Nej")</f>
        <v>Nej</v>
      </c>
      <c r="U56" s="454" t="str">
        <f>IF(AND(V8=0,S19&gt;59.9,N44="x",SUM(SUMIFS(K8:K44,N8:N44,"x"))+SUM(SUMIFS(L8:L44,N8:N44,"x"))&gt;14.9),"JA!","Nej")</f>
        <v>Nej</v>
      </c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2:33" ht="24" customHeight="1" thickBot="1" x14ac:dyDescent="0.3">
      <c r="B57" s="19"/>
      <c r="C57" s="62"/>
      <c r="D57" s="63"/>
      <c r="E57" s="64"/>
      <c r="F57" s="65"/>
      <c r="G57" s="65"/>
      <c r="H57" s="66"/>
      <c r="I57" s="66"/>
      <c r="J57" s="66"/>
      <c r="K57" s="330"/>
      <c r="L57" s="330"/>
      <c r="M57" s="66"/>
      <c r="N57" s="67"/>
      <c r="O57" s="68"/>
      <c r="Q57" s="468"/>
      <c r="R57" s="469"/>
      <c r="S57" s="469"/>
      <c r="T57" s="457"/>
      <c r="U57" s="458"/>
      <c r="V57" s="69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2:33" ht="24" customHeight="1" x14ac:dyDescent="0.25">
      <c r="B58" s="19"/>
      <c r="C58" s="62"/>
      <c r="D58" s="63"/>
      <c r="E58" s="64"/>
      <c r="F58" s="65"/>
      <c r="G58" s="65"/>
      <c r="H58" s="66"/>
      <c r="I58" s="66"/>
      <c r="J58" s="66"/>
      <c r="K58" s="330"/>
      <c r="L58" s="330"/>
      <c r="M58" s="66"/>
      <c r="N58" s="67"/>
      <c r="O58" s="68"/>
      <c r="V58" s="69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2:33" ht="24" customHeight="1" x14ac:dyDescent="0.25">
      <c r="B59" s="19"/>
      <c r="C59" s="62"/>
      <c r="D59" s="63"/>
      <c r="E59" s="64"/>
      <c r="F59" s="65"/>
      <c r="G59" s="65"/>
      <c r="H59" s="66"/>
      <c r="I59" s="66"/>
      <c r="J59" s="66"/>
      <c r="K59" s="330"/>
      <c r="L59" s="330"/>
      <c r="M59" s="66"/>
      <c r="N59" s="67"/>
      <c r="O59" s="68"/>
      <c r="V59" s="69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2:33" ht="24" customHeight="1" x14ac:dyDescent="0.25">
      <c r="B60" s="19"/>
      <c r="C60" s="62"/>
      <c r="D60" s="63"/>
      <c r="E60" s="64"/>
      <c r="F60" s="65"/>
      <c r="G60" s="65"/>
      <c r="H60" s="66"/>
      <c r="I60" s="66"/>
      <c r="J60" s="66"/>
      <c r="K60" s="330"/>
      <c r="L60" s="330"/>
      <c r="M60" s="66"/>
      <c r="N60" s="67"/>
      <c r="O60" s="68"/>
      <c r="V60" s="69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2:33" ht="24" customHeight="1" x14ac:dyDescent="0.25">
      <c r="B61" s="19"/>
      <c r="C61" s="62"/>
      <c r="D61" s="63"/>
      <c r="E61" s="64"/>
      <c r="F61" s="65"/>
      <c r="G61" s="65"/>
      <c r="H61" s="66"/>
      <c r="I61" s="66"/>
      <c r="J61" s="66"/>
      <c r="K61" s="330"/>
      <c r="L61" s="330"/>
      <c r="M61" s="66"/>
      <c r="N61" s="67"/>
      <c r="O61" s="68"/>
      <c r="V61" s="69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2:33" ht="24" customHeight="1" thickBot="1" x14ac:dyDescent="0.3">
      <c r="B62" s="72"/>
      <c r="C62" s="73"/>
      <c r="D62" s="74"/>
      <c r="E62" s="74"/>
      <c r="F62" s="75"/>
      <c r="G62" s="74"/>
      <c r="H62" s="76"/>
      <c r="I62" s="76"/>
      <c r="J62" s="76"/>
      <c r="K62" s="331"/>
      <c r="L62" s="331"/>
      <c r="M62" s="76"/>
      <c r="N62" s="194"/>
      <c r="O62" s="77"/>
      <c r="V62" s="69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2:33" ht="21" customHeight="1" x14ac:dyDescent="0.25">
      <c r="C63" s="4"/>
      <c r="D63" s="4"/>
      <c r="E63" s="4"/>
      <c r="F63" s="4"/>
      <c r="G63" s="79"/>
      <c r="H63" s="79"/>
      <c r="I63" s="79"/>
      <c r="J63" s="79"/>
      <c r="K63" s="332"/>
      <c r="L63" s="332"/>
      <c r="M63" s="79"/>
      <c r="N63" s="79"/>
      <c r="O63" s="79"/>
      <c r="P63" s="79"/>
      <c r="V63" s="456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2:33" ht="21" customHeight="1" x14ac:dyDescent="0.25">
      <c r="C64" s="4"/>
      <c r="D64" s="4"/>
      <c r="E64" s="4"/>
      <c r="F64" s="4"/>
      <c r="G64" s="79"/>
      <c r="H64" s="79"/>
      <c r="I64" s="79"/>
      <c r="J64" s="79"/>
      <c r="K64" s="332"/>
      <c r="L64" s="332"/>
      <c r="M64" s="79"/>
      <c r="N64" s="79"/>
      <c r="O64" s="79"/>
      <c r="P64" s="79"/>
      <c r="V64" s="456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3:33" ht="21" customHeight="1" x14ac:dyDescent="0.25">
      <c r="C65" s="4"/>
      <c r="D65" s="4"/>
      <c r="E65" s="4"/>
      <c r="F65" s="4"/>
      <c r="G65" s="79"/>
      <c r="H65" s="79"/>
      <c r="I65" s="79"/>
      <c r="J65" s="79"/>
      <c r="K65" s="332"/>
      <c r="L65" s="332"/>
      <c r="M65" s="79"/>
      <c r="N65" s="79"/>
      <c r="O65" s="79"/>
      <c r="P65" s="79"/>
      <c r="V65" s="195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3:33" ht="21" customHeight="1" x14ac:dyDescent="0.25">
      <c r="C66" s="4"/>
      <c r="D66" s="4"/>
      <c r="E66" s="4"/>
      <c r="F66" s="4"/>
      <c r="G66" s="79"/>
      <c r="H66" s="79"/>
      <c r="I66" s="79"/>
      <c r="J66" s="79"/>
      <c r="K66" s="332"/>
      <c r="L66" s="332"/>
      <c r="M66" s="79"/>
      <c r="N66" s="79"/>
      <c r="O66" s="79"/>
      <c r="P66" s="79"/>
      <c r="V66" s="195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3:33" ht="21" customHeight="1" x14ac:dyDescent="0.25">
      <c r="C67" s="4"/>
      <c r="D67" s="4"/>
      <c r="E67" s="4"/>
      <c r="F67" s="4"/>
      <c r="G67" s="79"/>
      <c r="H67" s="79"/>
      <c r="I67" s="79"/>
      <c r="J67" s="79"/>
      <c r="K67" s="332"/>
      <c r="L67" s="332"/>
      <c r="M67" s="79"/>
      <c r="N67" s="79"/>
      <c r="O67" s="79"/>
      <c r="P67" s="79"/>
      <c r="V67" s="195"/>
      <c r="W67" s="27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3:33" ht="21" customHeight="1" x14ac:dyDescent="0.25">
      <c r="C68" s="4"/>
      <c r="D68" s="4"/>
      <c r="E68" s="4"/>
      <c r="F68" s="4"/>
      <c r="G68" s="79"/>
      <c r="H68" s="79"/>
      <c r="I68" s="79"/>
      <c r="J68" s="79"/>
      <c r="K68" s="332"/>
      <c r="L68" s="332"/>
      <c r="M68" s="79"/>
      <c r="N68" s="79"/>
      <c r="O68" s="79"/>
      <c r="P68" s="79"/>
      <c r="V68" s="195"/>
      <c r="W68" s="27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3:33" ht="21" customHeight="1" x14ac:dyDescent="0.25">
      <c r="C69" s="4"/>
      <c r="D69" s="4"/>
      <c r="E69" s="4"/>
      <c r="F69" s="4"/>
      <c r="G69" s="79"/>
      <c r="H69" s="79"/>
      <c r="I69" s="79"/>
      <c r="J69" s="79"/>
      <c r="K69" s="332"/>
      <c r="L69" s="332"/>
      <c r="M69" s="79"/>
      <c r="N69" s="79"/>
      <c r="O69" s="79"/>
      <c r="P69" s="79" t="s">
        <v>28</v>
      </c>
      <c r="V69" s="195"/>
      <c r="W69" s="27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3:33" ht="17.25" customHeight="1" x14ac:dyDescent="0.25">
      <c r="C70" s="4"/>
      <c r="D70" s="4"/>
      <c r="E70" s="4"/>
      <c r="F70" s="4"/>
      <c r="G70" s="79"/>
      <c r="H70" s="79"/>
      <c r="I70" s="79"/>
      <c r="J70" s="79"/>
      <c r="K70" s="332"/>
      <c r="L70" s="332"/>
      <c r="M70" s="79"/>
      <c r="N70" s="79"/>
      <c r="O70" s="79"/>
      <c r="P70" s="79" t="s">
        <v>29</v>
      </c>
      <c r="V70" s="195"/>
      <c r="W70" s="27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3:33" ht="17.25" customHeight="1" x14ac:dyDescent="0.25">
      <c r="C71" s="4"/>
      <c r="D71" s="4"/>
      <c r="E71" s="4"/>
      <c r="F71" s="4"/>
      <c r="G71" s="79"/>
      <c r="H71" s="79"/>
      <c r="I71" s="79"/>
      <c r="J71" s="79"/>
      <c r="K71" s="332"/>
      <c r="L71" s="332"/>
      <c r="M71" s="79"/>
      <c r="N71" s="79"/>
      <c r="O71" s="79"/>
      <c r="P71" s="79" t="s">
        <v>25</v>
      </c>
      <c r="V71" s="195"/>
      <c r="W71" s="27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3:33" ht="17.25" customHeight="1" x14ac:dyDescent="0.25">
      <c r="C72" s="4"/>
      <c r="D72" s="4"/>
      <c r="E72" s="4"/>
      <c r="F72" s="4"/>
      <c r="G72" s="79"/>
      <c r="H72" s="79"/>
      <c r="I72" s="79"/>
      <c r="J72" s="79"/>
      <c r="K72" s="332"/>
      <c r="L72" s="332"/>
      <c r="M72" s="79"/>
      <c r="N72" s="79"/>
      <c r="O72" s="79"/>
      <c r="P72" s="79" t="s">
        <v>26</v>
      </c>
      <c r="V72" s="195"/>
      <c r="W72" s="27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3:33" ht="17.25" customHeight="1" x14ac:dyDescent="0.25">
      <c r="C73" s="4"/>
      <c r="D73" s="4"/>
      <c r="E73" s="4"/>
      <c r="F73" s="4"/>
      <c r="G73" s="79"/>
      <c r="H73" s="79"/>
      <c r="I73" s="79"/>
      <c r="J73" s="79"/>
      <c r="K73" s="332"/>
      <c r="L73" s="332"/>
      <c r="M73" s="79"/>
      <c r="N73" s="79"/>
      <c r="O73" s="79"/>
      <c r="P73" s="79" t="s">
        <v>27</v>
      </c>
      <c r="V73" s="79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3:33" ht="17.25" customHeight="1" x14ac:dyDescent="0.25">
      <c r="C74" s="4"/>
      <c r="D74" s="4"/>
      <c r="E74" s="4"/>
      <c r="F74" s="4"/>
      <c r="G74" s="79"/>
      <c r="H74" s="79"/>
      <c r="I74" s="79"/>
      <c r="J74" s="79"/>
      <c r="K74" s="332"/>
      <c r="L74" s="332"/>
      <c r="M74" s="79"/>
      <c r="N74" s="79"/>
      <c r="O74" s="79"/>
      <c r="P74" s="79" t="s">
        <v>30</v>
      </c>
      <c r="V74" s="79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3:33" ht="17.25" customHeight="1" x14ac:dyDescent="0.25">
      <c r="C75" s="4"/>
      <c r="D75" s="4"/>
      <c r="E75" s="4"/>
      <c r="F75" s="4"/>
      <c r="G75" s="79"/>
      <c r="H75" s="79"/>
      <c r="I75" s="79"/>
      <c r="J75" s="79"/>
      <c r="K75" s="332"/>
      <c r="L75" s="332"/>
      <c r="M75" s="79"/>
      <c r="N75" s="79"/>
      <c r="O75" s="79"/>
      <c r="P75" s="79" t="s">
        <v>51</v>
      </c>
      <c r="Q75" s="79"/>
      <c r="R75" s="79"/>
      <c r="S75" s="79"/>
      <c r="T75" s="79"/>
      <c r="U75" s="79"/>
      <c r="V75" s="79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3:33" ht="17.25" customHeight="1" x14ac:dyDescent="0.25">
      <c r="C76" s="4"/>
      <c r="D76" s="4"/>
      <c r="E76" s="4"/>
      <c r="F76" s="4"/>
      <c r="G76" s="79"/>
      <c r="H76" s="79"/>
      <c r="I76" s="79"/>
      <c r="J76" s="79"/>
      <c r="K76" s="332"/>
      <c r="L76" s="332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3:33" ht="17.25" customHeight="1" x14ac:dyDescent="0.25">
      <c r="C77" s="4"/>
      <c r="D77" s="4"/>
      <c r="E77" s="4"/>
      <c r="F77" s="4"/>
      <c r="G77" s="79"/>
      <c r="H77" s="79"/>
      <c r="I77" s="79"/>
      <c r="J77" s="79"/>
      <c r="K77" s="332"/>
      <c r="L77" s="332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3:33" ht="17.25" customHeight="1" x14ac:dyDescent="0.25">
      <c r="C78" s="4"/>
      <c r="D78" s="4"/>
      <c r="E78" s="4"/>
      <c r="F78" s="4"/>
      <c r="G78" s="79"/>
      <c r="H78" s="79"/>
      <c r="I78" s="79"/>
      <c r="J78" s="79"/>
      <c r="K78" s="332"/>
      <c r="L78" s="332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3:33" ht="17.25" customHeight="1" x14ac:dyDescent="0.25">
      <c r="C79" s="4"/>
      <c r="D79" s="4"/>
      <c r="E79" s="4"/>
      <c r="F79" s="4"/>
      <c r="G79" s="79"/>
      <c r="H79" s="79"/>
      <c r="I79" s="79"/>
      <c r="J79" s="79"/>
      <c r="K79" s="332"/>
      <c r="L79" s="332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3:33" ht="21.75" customHeight="1" x14ac:dyDescent="0.25">
      <c r="C80" s="4"/>
      <c r="D80" s="4"/>
      <c r="E80" s="4"/>
      <c r="F80" s="4"/>
      <c r="G80" s="79"/>
      <c r="H80" s="79"/>
      <c r="I80" s="79"/>
      <c r="J80" s="79"/>
      <c r="K80" s="332"/>
      <c r="L80" s="332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3:33" ht="17.25" customHeight="1" x14ac:dyDescent="0.25">
      <c r="C81" s="4"/>
      <c r="D81" s="4"/>
      <c r="E81" s="4"/>
      <c r="F81" s="4"/>
      <c r="G81" s="79"/>
      <c r="H81" s="79"/>
      <c r="I81" s="79"/>
      <c r="J81" s="79"/>
      <c r="K81" s="332"/>
      <c r="L81" s="332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3:33" ht="17.25" customHeight="1" x14ac:dyDescent="0.25">
      <c r="C82" s="4"/>
      <c r="D82" s="4"/>
      <c r="E82" s="4"/>
      <c r="F82" s="4"/>
      <c r="G82" s="79"/>
      <c r="H82" s="79"/>
      <c r="I82" s="79"/>
      <c r="J82" s="79"/>
      <c r="K82" s="332"/>
      <c r="L82" s="332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3:33" ht="17.25" customHeight="1" x14ac:dyDescent="0.25">
      <c r="C83" s="4"/>
      <c r="D83" s="4"/>
      <c r="E83" s="4"/>
      <c r="F83" s="4"/>
      <c r="G83" s="79"/>
      <c r="H83" s="79"/>
      <c r="I83" s="79"/>
      <c r="J83" s="79"/>
      <c r="K83" s="332"/>
      <c r="L83" s="332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spans="3:33" ht="17.25" customHeight="1" x14ac:dyDescent="0.25">
      <c r="C84" s="4"/>
      <c r="D84" s="4"/>
      <c r="E84" s="4"/>
      <c r="F84" s="4"/>
      <c r="G84" s="79"/>
      <c r="H84" s="79"/>
      <c r="I84" s="79"/>
      <c r="J84" s="79"/>
      <c r="K84" s="332"/>
      <c r="L84" s="332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spans="3:33" ht="17.25" customHeight="1" x14ac:dyDescent="0.25">
      <c r="C85" s="4"/>
      <c r="D85" s="4"/>
      <c r="E85" s="4"/>
      <c r="F85" s="4"/>
      <c r="G85" s="79"/>
      <c r="H85" s="79"/>
      <c r="I85" s="79"/>
      <c r="J85" s="79"/>
      <c r="K85" s="332"/>
      <c r="L85" s="332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spans="3:33" ht="17.25" customHeight="1" x14ac:dyDescent="0.25">
      <c r="C86" s="4"/>
      <c r="D86" s="4"/>
      <c r="E86" s="4"/>
      <c r="F86" s="4"/>
      <c r="G86" s="79"/>
      <c r="H86" s="79"/>
      <c r="I86" s="79"/>
      <c r="J86" s="79"/>
      <c r="K86" s="332"/>
      <c r="L86" s="332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3:33" ht="17.25" customHeight="1" x14ac:dyDescent="0.25">
      <c r="C87" s="4"/>
      <c r="D87" s="4"/>
      <c r="E87" s="4"/>
      <c r="F87" s="4"/>
      <c r="G87" s="79"/>
      <c r="H87" s="79"/>
      <c r="I87" s="79"/>
      <c r="J87" s="79"/>
      <c r="K87" s="332"/>
      <c r="L87" s="332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spans="3:33" ht="17.25" customHeight="1" x14ac:dyDescent="0.25">
      <c r="C88" s="4"/>
      <c r="D88" s="4"/>
      <c r="E88" s="4"/>
      <c r="F88" s="4"/>
      <c r="G88" s="79"/>
      <c r="H88" s="79"/>
      <c r="I88" s="79"/>
      <c r="J88" s="79"/>
      <c r="K88" s="332"/>
      <c r="L88" s="332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3:33" ht="17.25" customHeight="1" x14ac:dyDescent="0.25">
      <c r="C89" s="4"/>
      <c r="D89" s="4"/>
      <c r="E89" s="4"/>
      <c r="F89" s="4"/>
      <c r="G89" s="79"/>
      <c r="H89" s="79"/>
      <c r="I89" s="79"/>
      <c r="J89" s="79"/>
      <c r="K89" s="332"/>
      <c r="L89" s="332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 spans="3:33" ht="17.25" customHeight="1" x14ac:dyDescent="0.25">
      <c r="C90" s="4"/>
      <c r="D90" s="4"/>
      <c r="E90" s="4"/>
      <c r="F90" s="4"/>
      <c r="G90" s="79"/>
      <c r="H90" s="79"/>
      <c r="I90" s="79"/>
      <c r="J90" s="79"/>
      <c r="K90" s="332"/>
      <c r="L90" s="332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spans="3:33" ht="17.25" customHeight="1" x14ac:dyDescent="0.25">
      <c r="C91" s="4"/>
      <c r="D91" s="4"/>
      <c r="E91" s="4"/>
      <c r="F91" s="4"/>
      <c r="G91" s="79"/>
      <c r="H91" s="79"/>
      <c r="I91" s="79"/>
      <c r="J91" s="79"/>
      <c r="K91" s="332"/>
      <c r="L91" s="332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spans="3:33" ht="17.25" customHeight="1" x14ac:dyDescent="0.25">
      <c r="C92" s="4"/>
      <c r="D92" s="4"/>
      <c r="E92" s="4"/>
      <c r="F92" s="4"/>
      <c r="G92" s="79"/>
      <c r="H92" s="79"/>
      <c r="I92" s="79"/>
      <c r="J92" s="79"/>
      <c r="K92" s="332"/>
      <c r="L92" s="332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 spans="3:33" ht="17.25" customHeight="1" x14ac:dyDescent="0.25">
      <c r="C93" s="4"/>
      <c r="D93" s="4"/>
      <c r="E93" s="4"/>
      <c r="F93" s="4"/>
      <c r="G93" s="79"/>
      <c r="H93" s="79"/>
      <c r="I93" s="79"/>
      <c r="J93" s="79"/>
      <c r="K93" s="332"/>
      <c r="L93" s="332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spans="3:33" ht="17.25" customHeight="1" x14ac:dyDescent="0.25">
      <c r="C94" s="4"/>
      <c r="D94" s="4"/>
      <c r="E94" s="4"/>
      <c r="F94" s="4"/>
      <c r="G94" s="79"/>
      <c r="H94" s="79"/>
      <c r="I94" s="79"/>
      <c r="J94" s="79"/>
      <c r="K94" s="332"/>
      <c r="L94" s="332"/>
      <c r="M94" s="79"/>
      <c r="N94" s="79"/>
      <c r="O94" s="79"/>
      <c r="P94" s="79"/>
      <c r="V94" s="79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3:33" ht="17.25" customHeight="1" x14ac:dyDescent="0.25">
      <c r="C95" s="4"/>
      <c r="D95" s="4"/>
      <c r="E95" s="4"/>
      <c r="F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 spans="3:33" ht="17.25" customHeight="1" x14ac:dyDescent="0.25">
      <c r="C96" s="4"/>
      <c r="D96" s="4"/>
      <c r="E96" s="4"/>
      <c r="F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spans="3:33" ht="17.25" customHeight="1" x14ac:dyDescent="0.25">
      <c r="C97" s="4"/>
      <c r="D97" s="4"/>
      <c r="E97" s="4"/>
      <c r="F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spans="3:33" ht="17.25" customHeight="1" x14ac:dyDescent="0.25">
      <c r="C98" s="4"/>
      <c r="D98" s="4"/>
      <c r="E98" s="4"/>
      <c r="F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spans="3:33" ht="17.25" customHeight="1" x14ac:dyDescent="0.25">
      <c r="C99" s="4"/>
      <c r="D99" s="4"/>
      <c r="E99" s="4"/>
      <c r="F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spans="3:33" ht="17.25" customHeight="1" x14ac:dyDescent="0.25">
      <c r="C100" s="4"/>
      <c r="D100" s="4"/>
      <c r="E100" s="4"/>
      <c r="F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3:33" ht="17.25" customHeight="1" x14ac:dyDescent="0.25">
      <c r="C101" s="4"/>
      <c r="D101" s="4"/>
      <c r="E101" s="4"/>
      <c r="F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3:33" ht="17.25" customHeight="1" x14ac:dyDescent="0.25">
      <c r="C102" s="4"/>
      <c r="D102" s="4"/>
      <c r="E102" s="4"/>
      <c r="F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spans="3:33" ht="17.25" customHeight="1" x14ac:dyDescent="0.25">
      <c r="C103" s="4"/>
      <c r="D103" s="4"/>
      <c r="E103" s="4"/>
      <c r="F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spans="3:33" ht="17.25" customHeight="1" x14ac:dyDescent="0.25">
      <c r="C104" s="4"/>
      <c r="D104" s="4"/>
      <c r="E104" s="4"/>
      <c r="F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spans="3:33" ht="17.25" customHeight="1" x14ac:dyDescent="0.25">
      <c r="C105" s="4"/>
      <c r="D105" s="4"/>
      <c r="E105" s="4"/>
      <c r="F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spans="3:33" ht="17.25" customHeight="1" x14ac:dyDescent="0.25">
      <c r="C106" s="4"/>
      <c r="D106" s="4"/>
      <c r="E106" s="4"/>
      <c r="F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spans="3:33" ht="17.25" customHeight="1" x14ac:dyDescent="0.25">
      <c r="C107" s="4"/>
      <c r="D107" s="4"/>
      <c r="E107" s="4"/>
      <c r="F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spans="3:33" ht="17.25" customHeight="1" x14ac:dyDescent="0.25">
      <c r="C108" s="4"/>
      <c r="D108" s="4"/>
      <c r="E108" s="4"/>
      <c r="F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3:33" ht="17.25" customHeight="1" x14ac:dyDescent="0.25">
      <c r="C109" s="4"/>
      <c r="D109" s="4"/>
      <c r="E109" s="4"/>
      <c r="F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spans="3:33" ht="17.25" customHeight="1" x14ac:dyDescent="0.25">
      <c r="C110" s="4"/>
      <c r="D110" s="4"/>
      <c r="E110" s="4"/>
      <c r="F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spans="3:33" ht="17.25" customHeight="1" x14ac:dyDescent="0.25">
      <c r="C111" s="4"/>
      <c r="D111" s="4"/>
      <c r="E111" s="4"/>
      <c r="F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3:33" ht="17.25" customHeight="1" x14ac:dyDescent="0.25">
      <c r="C112" s="4"/>
      <c r="D112" s="4"/>
      <c r="E112" s="4"/>
      <c r="F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spans="3:33" ht="17.25" customHeight="1" x14ac:dyDescent="0.25">
      <c r="C113" s="4"/>
      <c r="D113" s="4"/>
      <c r="E113" s="4"/>
      <c r="F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spans="3:33" ht="17.25" customHeight="1" x14ac:dyDescent="0.25">
      <c r="C114" s="4"/>
      <c r="D114" s="4"/>
      <c r="E114" s="4"/>
      <c r="F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spans="3:33" ht="17.25" customHeight="1" x14ac:dyDescent="0.25">
      <c r="C115" s="4"/>
      <c r="D115" s="4"/>
      <c r="E115" s="4"/>
      <c r="F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spans="3:33" ht="17.25" customHeight="1" x14ac:dyDescent="0.25">
      <c r="C116" s="4"/>
      <c r="D116" s="4"/>
      <c r="E116" s="4"/>
      <c r="F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spans="3:33" ht="17.25" customHeight="1" x14ac:dyDescent="0.25">
      <c r="C117" s="4"/>
      <c r="D117" s="4"/>
      <c r="E117" s="4"/>
      <c r="F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spans="3:33" ht="17.25" customHeight="1" x14ac:dyDescent="0.25">
      <c r="C118" s="4"/>
      <c r="D118" s="4"/>
      <c r="E118" s="4"/>
      <c r="F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 spans="3:33" ht="17.25" customHeight="1" x14ac:dyDescent="0.25">
      <c r="C119" s="4"/>
      <c r="D119" s="4"/>
      <c r="E119" s="4"/>
      <c r="F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spans="3:33" ht="17.25" customHeight="1" x14ac:dyDescent="0.25">
      <c r="C120" s="4"/>
      <c r="D120" s="4"/>
      <c r="E120" s="4"/>
      <c r="F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3:33" ht="17.25" customHeight="1" x14ac:dyDescent="0.25">
      <c r="C121" s="4"/>
      <c r="D121" s="4"/>
      <c r="E121" s="4"/>
      <c r="F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3:33" ht="17.25" customHeight="1" x14ac:dyDescent="0.25">
      <c r="C122" s="4"/>
      <c r="D122" s="4"/>
      <c r="E122" s="4"/>
      <c r="F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spans="3:33" ht="17.25" customHeight="1" x14ac:dyDescent="0.25">
      <c r="C123" s="4"/>
      <c r="D123" s="4"/>
      <c r="E123" s="4"/>
      <c r="F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3:33" ht="17.25" customHeight="1" x14ac:dyDescent="0.25">
      <c r="C124" s="4"/>
      <c r="D124" s="4"/>
      <c r="E124" s="4"/>
      <c r="F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spans="3:33" ht="17.25" customHeight="1" x14ac:dyDescent="0.25">
      <c r="C125" s="4"/>
      <c r="D125" s="4"/>
      <c r="E125" s="4"/>
      <c r="F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spans="3:33" ht="17.25" customHeight="1" x14ac:dyDescent="0.25">
      <c r="C126" s="4"/>
      <c r="D126" s="4"/>
      <c r="E126" s="4"/>
      <c r="F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spans="3:33" ht="17.25" customHeight="1" x14ac:dyDescent="0.25">
      <c r="C127" s="4"/>
      <c r="D127" s="4"/>
      <c r="E127" s="4"/>
      <c r="F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3:33" ht="17.25" customHeight="1" x14ac:dyDescent="0.25">
      <c r="C128" s="4"/>
      <c r="D128" s="4"/>
      <c r="E128" s="4"/>
      <c r="F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spans="3:33" ht="17.25" customHeight="1" x14ac:dyDescent="0.25">
      <c r="C129" s="4"/>
      <c r="D129" s="4"/>
      <c r="E129" s="4"/>
      <c r="F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 spans="3:33" ht="17.25" customHeight="1" x14ac:dyDescent="0.25">
      <c r="C130" s="4"/>
      <c r="D130" s="4"/>
      <c r="E130" s="4"/>
      <c r="F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spans="3:33" ht="17.25" customHeight="1" x14ac:dyDescent="0.25">
      <c r="C131" s="4"/>
      <c r="D131" s="4"/>
      <c r="E131" s="4"/>
      <c r="F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</row>
    <row r="132" spans="3:33" ht="17.25" customHeight="1" x14ac:dyDescent="0.25">
      <c r="C132" s="4"/>
      <c r="D132" s="4"/>
      <c r="E132" s="4"/>
      <c r="F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spans="3:33" ht="17.25" customHeight="1" x14ac:dyDescent="0.25">
      <c r="C133" s="4"/>
      <c r="D133" s="4"/>
      <c r="E133" s="4"/>
      <c r="F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 spans="3:33" ht="17.25" customHeight="1" x14ac:dyDescent="0.25">
      <c r="C134" s="4"/>
      <c r="D134" s="4"/>
      <c r="E134" s="4"/>
      <c r="F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spans="3:33" ht="17.25" customHeight="1" x14ac:dyDescent="0.25">
      <c r="C135" s="4"/>
      <c r="D135" s="4"/>
      <c r="E135" s="4"/>
      <c r="F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3:33" ht="17.25" customHeight="1" x14ac:dyDescent="0.25">
      <c r="C136" s="4"/>
      <c r="D136" s="4"/>
      <c r="E136" s="4"/>
      <c r="F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spans="3:33" ht="17.25" customHeight="1" x14ac:dyDescent="0.25">
      <c r="C137" s="4"/>
      <c r="D137" s="4"/>
      <c r="E137" s="4"/>
      <c r="F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3:33" ht="17.25" customHeight="1" x14ac:dyDescent="0.25">
      <c r="C138" s="4"/>
      <c r="D138" s="4"/>
      <c r="E138" s="4"/>
      <c r="F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 spans="3:33" ht="17.25" customHeight="1" x14ac:dyDescent="0.25">
      <c r="C139" s="4"/>
      <c r="D139" s="4"/>
      <c r="E139" s="4"/>
      <c r="F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 spans="3:33" ht="17.25" customHeight="1" x14ac:dyDescent="0.25">
      <c r="C140" s="4"/>
      <c r="D140" s="4"/>
      <c r="E140" s="4"/>
      <c r="F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3:33" ht="17.25" customHeight="1" x14ac:dyDescent="0.25">
      <c r="C141" s="4"/>
      <c r="D141" s="4"/>
      <c r="E141" s="4"/>
      <c r="F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 spans="3:33" ht="17.25" customHeight="1" x14ac:dyDescent="0.25">
      <c r="C142" s="4"/>
      <c r="D142" s="4"/>
      <c r="E142" s="4"/>
      <c r="F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spans="3:33" ht="17.25" customHeight="1" x14ac:dyDescent="0.25">
      <c r="C143" s="4"/>
      <c r="D143" s="4"/>
      <c r="E143" s="4"/>
      <c r="F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spans="3:33" ht="17.25" customHeight="1" x14ac:dyDescent="0.25">
      <c r="C144" s="4"/>
      <c r="D144" s="4"/>
      <c r="E144" s="4"/>
      <c r="F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 spans="3:33" ht="17.25" customHeight="1" x14ac:dyDescent="0.25">
      <c r="C145" s="4"/>
      <c r="D145" s="4"/>
      <c r="E145" s="4"/>
      <c r="F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 spans="3:33" ht="17.25" customHeight="1" x14ac:dyDescent="0.25">
      <c r="C146" s="4"/>
      <c r="D146" s="4"/>
      <c r="E146" s="4"/>
      <c r="F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 spans="3:33" ht="17.25" customHeight="1" x14ac:dyDescent="0.25">
      <c r="C147" s="4"/>
      <c r="D147" s="4"/>
      <c r="E147" s="4"/>
      <c r="F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spans="3:33" ht="17.25" customHeight="1" x14ac:dyDescent="0.25">
      <c r="C148" s="4"/>
      <c r="D148" s="4"/>
      <c r="E148" s="4"/>
      <c r="F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spans="3:33" ht="17.25" customHeight="1" x14ac:dyDescent="0.25">
      <c r="C149" s="4"/>
      <c r="D149" s="4"/>
      <c r="E149" s="4"/>
      <c r="F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spans="3:33" ht="17.25" customHeight="1" x14ac:dyDescent="0.25">
      <c r="C150" s="4"/>
      <c r="D150" s="4"/>
      <c r="E150" s="4"/>
      <c r="F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spans="3:33" ht="17.25" customHeight="1" x14ac:dyDescent="0.25">
      <c r="C151" s="4"/>
      <c r="D151" s="4"/>
      <c r="E151" s="4"/>
      <c r="F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 spans="3:33" ht="17.25" customHeight="1" x14ac:dyDescent="0.25">
      <c r="C152" s="4"/>
      <c r="D152" s="4"/>
      <c r="E152" s="4"/>
      <c r="F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spans="3:33" ht="17.25" customHeight="1" x14ac:dyDescent="0.25">
      <c r="C153" s="4"/>
      <c r="D153" s="4"/>
      <c r="E153" s="4"/>
      <c r="F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 spans="3:33" ht="17.25" customHeight="1" x14ac:dyDescent="0.25">
      <c r="C154" s="4"/>
      <c r="D154" s="4"/>
      <c r="E154" s="4"/>
      <c r="F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spans="3:33" ht="17.25" customHeight="1" x14ac:dyDescent="0.25">
      <c r="C155" s="4"/>
      <c r="D155" s="4"/>
      <c r="E155" s="4"/>
      <c r="F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 spans="3:33" ht="17.25" customHeight="1" x14ac:dyDescent="0.25">
      <c r="C156" s="4"/>
      <c r="D156" s="4"/>
      <c r="E156" s="4"/>
      <c r="F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 spans="3:33" ht="17.25" customHeight="1" x14ac:dyDescent="0.25">
      <c r="C157" s="4"/>
      <c r="D157" s="4"/>
      <c r="E157" s="4"/>
      <c r="F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 spans="3:33" ht="17.25" customHeight="1" x14ac:dyDescent="0.25">
      <c r="C158" s="4"/>
      <c r="D158" s="4"/>
      <c r="E158" s="4"/>
      <c r="F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spans="3:33" ht="17.25" customHeight="1" x14ac:dyDescent="0.25">
      <c r="C159" s="4"/>
      <c r="D159" s="4"/>
      <c r="E159" s="4"/>
      <c r="F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 spans="3:33" ht="17.25" customHeight="1" x14ac:dyDescent="0.25">
      <c r="C160" s="4"/>
      <c r="D160" s="4"/>
      <c r="E160" s="4"/>
      <c r="F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 spans="3:33" ht="17.25" customHeight="1" x14ac:dyDescent="0.25">
      <c r="C161" s="4"/>
      <c r="D161" s="4"/>
      <c r="E161" s="4"/>
      <c r="F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spans="3:33" ht="17.25" customHeight="1" x14ac:dyDescent="0.25">
      <c r="C162" s="4"/>
      <c r="D162" s="4"/>
      <c r="E162" s="4"/>
      <c r="F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spans="3:33" ht="17.25" customHeight="1" x14ac:dyDescent="0.25">
      <c r="C163" s="4"/>
      <c r="D163" s="4"/>
      <c r="E163" s="4"/>
      <c r="F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spans="3:33" ht="17.25" customHeight="1" x14ac:dyDescent="0.25">
      <c r="C164" s="4"/>
      <c r="D164" s="4"/>
      <c r="E164" s="4"/>
      <c r="F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spans="3:33" ht="17.25" customHeight="1" x14ac:dyDescent="0.25">
      <c r="C165" s="4"/>
      <c r="D165" s="4"/>
      <c r="E165" s="4"/>
      <c r="F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spans="3:33" ht="17.25" customHeight="1" x14ac:dyDescent="0.25">
      <c r="C166" s="4"/>
      <c r="D166" s="4"/>
      <c r="E166" s="4"/>
      <c r="F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spans="3:33" ht="17.25" customHeight="1" x14ac:dyDescent="0.25">
      <c r="C167" s="4"/>
      <c r="D167" s="4"/>
      <c r="E167" s="4"/>
      <c r="F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spans="3:33" ht="17.25" customHeight="1" x14ac:dyDescent="0.25">
      <c r="C168" s="4"/>
      <c r="D168" s="4"/>
      <c r="E168" s="4"/>
      <c r="F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spans="3:33" ht="17.25" customHeight="1" x14ac:dyDescent="0.25">
      <c r="C169" s="4"/>
      <c r="D169" s="4"/>
      <c r="E169" s="4"/>
      <c r="F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spans="3:33" ht="17.25" customHeight="1" x14ac:dyDescent="0.25">
      <c r="C170" s="4"/>
      <c r="D170" s="4"/>
      <c r="E170" s="4"/>
      <c r="F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spans="3:33" ht="17.25" customHeight="1" x14ac:dyDescent="0.25">
      <c r="C171" s="4"/>
      <c r="D171" s="4"/>
      <c r="E171" s="4"/>
      <c r="F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spans="3:33" ht="17.25" customHeight="1" x14ac:dyDescent="0.25">
      <c r="C172" s="4"/>
      <c r="D172" s="4"/>
      <c r="E172" s="4"/>
      <c r="F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spans="3:33" ht="17.25" customHeight="1" x14ac:dyDescent="0.25">
      <c r="C173" s="4"/>
      <c r="D173" s="4"/>
      <c r="E173" s="4"/>
      <c r="F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spans="3:33" ht="17.25" customHeight="1" x14ac:dyDescent="0.25">
      <c r="C174" s="4"/>
      <c r="D174" s="4"/>
      <c r="E174" s="4"/>
      <c r="F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spans="3:33" ht="17.25" customHeight="1" x14ac:dyDescent="0.25">
      <c r="C175" s="4"/>
      <c r="D175" s="4"/>
      <c r="E175" s="4"/>
      <c r="F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spans="3:33" ht="17.25" customHeight="1" x14ac:dyDescent="0.25">
      <c r="C176" s="4"/>
      <c r="D176" s="4"/>
      <c r="E176" s="4"/>
      <c r="F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spans="3:33" ht="17.25" customHeight="1" x14ac:dyDescent="0.25">
      <c r="C177" s="4"/>
      <c r="D177" s="4"/>
      <c r="E177" s="4"/>
      <c r="F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spans="3:33" ht="17.25" customHeight="1" x14ac:dyDescent="0.25">
      <c r="C178" s="4"/>
      <c r="D178" s="4"/>
      <c r="E178" s="4"/>
      <c r="F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 spans="3:33" ht="17.25" customHeight="1" x14ac:dyDescent="0.25">
      <c r="C179" s="4"/>
      <c r="D179" s="4"/>
      <c r="E179" s="4"/>
      <c r="F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spans="3:33" ht="17.25" customHeight="1" x14ac:dyDescent="0.25">
      <c r="C180" s="4"/>
      <c r="D180" s="4"/>
      <c r="E180" s="4"/>
      <c r="F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spans="3:33" ht="17.25" customHeight="1" x14ac:dyDescent="0.25">
      <c r="C181" s="4"/>
      <c r="D181" s="4"/>
      <c r="E181" s="4"/>
      <c r="F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spans="3:33" ht="17.25" customHeight="1" x14ac:dyDescent="0.25">
      <c r="C182" s="4"/>
      <c r="D182" s="4"/>
      <c r="E182" s="4"/>
      <c r="F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spans="3:33" ht="17.25" customHeight="1" x14ac:dyDescent="0.25">
      <c r="C183" s="4"/>
      <c r="D183" s="4"/>
      <c r="E183" s="4"/>
      <c r="F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spans="3:33" ht="17.25" customHeight="1" x14ac:dyDescent="0.25">
      <c r="C184" s="4"/>
      <c r="D184" s="4"/>
      <c r="E184" s="4"/>
      <c r="F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spans="3:33" ht="17.25" customHeight="1" x14ac:dyDescent="0.25">
      <c r="C185" s="4"/>
      <c r="D185" s="4"/>
      <c r="E185" s="4"/>
      <c r="F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spans="3:33" ht="17.25" customHeight="1" x14ac:dyDescent="0.25">
      <c r="C186" s="4"/>
      <c r="D186" s="4"/>
      <c r="E186" s="4"/>
      <c r="F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spans="3:33" ht="17.25" customHeight="1" x14ac:dyDescent="0.25">
      <c r="C187" s="4"/>
      <c r="D187" s="4"/>
      <c r="E187" s="4"/>
      <c r="F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spans="3:33" ht="17.25" customHeight="1" x14ac:dyDescent="0.25">
      <c r="C188" s="4"/>
      <c r="D188" s="4"/>
      <c r="E188" s="4"/>
      <c r="F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spans="3:33" ht="17.25" customHeight="1" x14ac:dyDescent="0.25">
      <c r="C189" s="4"/>
      <c r="D189" s="4"/>
      <c r="E189" s="4"/>
      <c r="F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spans="3:33" ht="17.25" customHeight="1" x14ac:dyDescent="0.25">
      <c r="C190" s="4"/>
      <c r="D190" s="4"/>
      <c r="E190" s="4"/>
      <c r="F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spans="3:33" ht="17.25" customHeight="1" x14ac:dyDescent="0.25">
      <c r="C191" s="4"/>
      <c r="D191" s="4"/>
      <c r="E191" s="4"/>
      <c r="F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spans="3:33" ht="17.25" customHeight="1" x14ac:dyDescent="0.25">
      <c r="C192" s="4"/>
      <c r="D192" s="4"/>
      <c r="E192" s="4"/>
      <c r="F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spans="3:33" ht="17.25" customHeight="1" x14ac:dyDescent="0.25">
      <c r="C193" s="4"/>
      <c r="D193" s="4"/>
      <c r="E193" s="4"/>
      <c r="F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 spans="3:33" ht="17.25" customHeight="1" x14ac:dyDescent="0.25">
      <c r="C194" s="4"/>
      <c r="D194" s="4"/>
      <c r="E194" s="4"/>
      <c r="F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 spans="3:33" ht="17.25" customHeight="1" x14ac:dyDescent="0.25">
      <c r="C195" s="4"/>
      <c r="D195" s="4"/>
      <c r="E195" s="4"/>
      <c r="F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</row>
    <row r="196" spans="3:33" ht="17.25" customHeight="1" x14ac:dyDescent="0.25">
      <c r="C196" s="4"/>
      <c r="D196" s="4"/>
      <c r="E196" s="4"/>
      <c r="F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</row>
    <row r="197" spans="3:33" ht="17.25" customHeight="1" x14ac:dyDescent="0.25">
      <c r="C197" s="4"/>
      <c r="D197" s="4"/>
      <c r="E197" s="4"/>
      <c r="F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 spans="3:33" ht="17.25" customHeight="1" x14ac:dyDescent="0.25">
      <c r="C198" s="4"/>
      <c r="D198" s="4"/>
      <c r="E198" s="4"/>
      <c r="F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spans="3:33" ht="17.25" customHeight="1" x14ac:dyDescent="0.25">
      <c r="C199" s="4"/>
      <c r="D199" s="4"/>
      <c r="E199" s="4"/>
      <c r="F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</row>
    <row r="200" spans="3:33" ht="17.25" customHeight="1" x14ac:dyDescent="0.25">
      <c r="C200" s="4"/>
      <c r="D200" s="4"/>
      <c r="E200" s="4"/>
      <c r="F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</row>
    <row r="201" spans="3:33" ht="17.25" customHeight="1" x14ac:dyDescent="0.25">
      <c r="C201" s="4"/>
      <c r="D201" s="4"/>
      <c r="E201" s="4"/>
      <c r="F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 spans="3:33" ht="17.25" customHeight="1" x14ac:dyDescent="0.25">
      <c r="C202" s="4"/>
      <c r="D202" s="4"/>
      <c r="E202" s="4"/>
      <c r="F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 spans="3:33" ht="17.25" customHeight="1" x14ac:dyDescent="0.25">
      <c r="C203" s="4"/>
      <c r="D203" s="4"/>
      <c r="E203" s="4"/>
      <c r="F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spans="3:33" ht="17.25" customHeight="1" x14ac:dyDescent="0.25">
      <c r="C204" s="4"/>
      <c r="D204" s="4"/>
      <c r="E204" s="4"/>
      <c r="F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spans="3:33" ht="17.25" customHeight="1" x14ac:dyDescent="0.25">
      <c r="C205" s="4"/>
      <c r="D205" s="4"/>
      <c r="E205" s="4"/>
      <c r="F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spans="3:33" ht="17.25" customHeight="1" x14ac:dyDescent="0.25">
      <c r="C206" s="4"/>
      <c r="D206" s="4"/>
      <c r="E206" s="4"/>
      <c r="F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 spans="3:33" ht="17.25" customHeight="1" x14ac:dyDescent="0.25">
      <c r="C207" s="4"/>
      <c r="D207" s="4"/>
      <c r="E207" s="4"/>
      <c r="F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 spans="3:33" ht="17.25" customHeight="1" x14ac:dyDescent="0.25">
      <c r="C208" s="4"/>
      <c r="D208" s="4"/>
      <c r="E208" s="4"/>
      <c r="F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 spans="3:33" ht="17.25" customHeight="1" x14ac:dyDescent="0.25">
      <c r="C209" s="4"/>
      <c r="D209" s="4"/>
      <c r="E209" s="4"/>
      <c r="F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</row>
    <row r="210" spans="3:33" ht="17.25" customHeight="1" x14ac:dyDescent="0.25">
      <c r="C210" s="4"/>
      <c r="D210" s="4"/>
      <c r="E210" s="4"/>
      <c r="F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</row>
    <row r="211" spans="3:33" ht="17.25" customHeight="1" x14ac:dyDescent="0.25">
      <c r="C211" s="4"/>
      <c r="D211" s="4"/>
      <c r="E211" s="4"/>
      <c r="F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 spans="3:33" ht="17.25" customHeight="1" x14ac:dyDescent="0.25">
      <c r="C212" s="4"/>
      <c r="D212" s="4"/>
      <c r="E212" s="4"/>
      <c r="F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 spans="3:33" ht="17.25" customHeight="1" x14ac:dyDescent="0.25">
      <c r="C213" s="4"/>
      <c r="D213" s="4"/>
      <c r="E213" s="4"/>
      <c r="F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 spans="3:33" ht="17.25" customHeight="1" x14ac:dyDescent="0.25">
      <c r="C214" s="4"/>
      <c r="D214" s="4"/>
      <c r="E214" s="4"/>
      <c r="F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 spans="3:33" ht="17.25" customHeight="1" x14ac:dyDescent="0.25">
      <c r="C215" s="4"/>
      <c r="D215" s="4"/>
      <c r="E215" s="4"/>
      <c r="F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 spans="3:33" ht="17.25" customHeight="1" x14ac:dyDescent="0.25">
      <c r="C216" s="4"/>
      <c r="D216" s="4"/>
      <c r="E216" s="4"/>
      <c r="F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 spans="3:33" ht="17.25" customHeight="1" x14ac:dyDescent="0.25">
      <c r="C217" s="4"/>
      <c r="D217" s="4"/>
      <c r="E217" s="4"/>
      <c r="F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spans="3:33" ht="17.25" customHeight="1" x14ac:dyDescent="0.25">
      <c r="C218" s="4"/>
      <c r="D218" s="4"/>
      <c r="E218" s="4"/>
      <c r="F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 spans="3:33" ht="17.25" customHeight="1" x14ac:dyDescent="0.25">
      <c r="C219" s="4"/>
      <c r="D219" s="4"/>
      <c r="E219" s="4"/>
      <c r="F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 spans="3:33" ht="17.25" customHeight="1" x14ac:dyDescent="0.25">
      <c r="C220" s="4"/>
      <c r="D220" s="4"/>
      <c r="E220" s="4"/>
      <c r="F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 spans="3:33" ht="17.25" customHeight="1" x14ac:dyDescent="0.25">
      <c r="C221" s="4"/>
      <c r="D221" s="4"/>
      <c r="E221" s="4"/>
      <c r="F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spans="3:33" ht="17.25" customHeight="1" x14ac:dyDescent="0.25">
      <c r="C222" s="4"/>
      <c r="D222" s="4"/>
      <c r="E222" s="4"/>
      <c r="F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spans="3:33" ht="17.25" customHeight="1" x14ac:dyDescent="0.25">
      <c r="C223" s="4"/>
      <c r="D223" s="4"/>
      <c r="E223" s="4"/>
      <c r="F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spans="3:33" ht="17.25" customHeight="1" x14ac:dyDescent="0.25">
      <c r="C224" s="4"/>
      <c r="D224" s="4"/>
      <c r="E224" s="4"/>
      <c r="F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spans="3:33" ht="17.25" customHeight="1" x14ac:dyDescent="0.25">
      <c r="C225" s="4"/>
      <c r="D225" s="4"/>
      <c r="E225" s="4"/>
      <c r="F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spans="3:33" ht="17.25" customHeight="1" x14ac:dyDescent="0.25">
      <c r="C226" s="4"/>
      <c r="D226" s="4"/>
      <c r="E226" s="4"/>
      <c r="F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spans="3:33" ht="17.25" customHeight="1" x14ac:dyDescent="0.25">
      <c r="C227" s="4"/>
      <c r="D227" s="4"/>
      <c r="E227" s="4"/>
      <c r="F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spans="3:33" ht="17.25" customHeight="1" x14ac:dyDescent="0.25">
      <c r="C228" s="4"/>
      <c r="D228" s="4"/>
      <c r="E228" s="4"/>
      <c r="F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</row>
    <row r="229" spans="3:33" ht="17.25" customHeight="1" x14ac:dyDescent="0.25">
      <c r="C229" s="4"/>
      <c r="D229" s="4"/>
      <c r="E229" s="4"/>
      <c r="F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spans="3:33" ht="17.25" customHeight="1" x14ac:dyDescent="0.25">
      <c r="C230" s="4"/>
      <c r="D230" s="4"/>
      <c r="E230" s="4"/>
      <c r="F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 spans="3:33" ht="17.25" customHeight="1" x14ac:dyDescent="0.25">
      <c r="C231" s="4"/>
      <c r="D231" s="4"/>
      <c r="E231" s="4"/>
      <c r="F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spans="3:33" ht="17.25" customHeight="1" x14ac:dyDescent="0.25">
      <c r="C232" s="4"/>
      <c r="D232" s="4"/>
      <c r="E232" s="4"/>
      <c r="F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 spans="3:33" ht="17.25" customHeight="1" x14ac:dyDescent="0.25">
      <c r="C233" s="4"/>
      <c r="D233" s="4"/>
      <c r="E233" s="4"/>
      <c r="F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spans="3:33" ht="17.25" customHeight="1" x14ac:dyDescent="0.25">
      <c r="C234" s="4"/>
      <c r="D234" s="4"/>
      <c r="E234" s="4"/>
      <c r="F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spans="3:33" ht="17.25" customHeight="1" x14ac:dyDescent="0.25">
      <c r="C235" s="4"/>
      <c r="D235" s="4"/>
      <c r="E235" s="4"/>
      <c r="F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spans="3:33" ht="17.25" customHeight="1" x14ac:dyDescent="0.25">
      <c r="C236" s="4"/>
      <c r="D236" s="4"/>
      <c r="E236" s="4"/>
      <c r="F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spans="3:33" ht="17.25" customHeight="1" x14ac:dyDescent="0.25">
      <c r="C237" s="4"/>
      <c r="D237" s="4"/>
      <c r="E237" s="4"/>
      <c r="F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spans="3:33" ht="17.25" customHeight="1" x14ac:dyDescent="0.25">
      <c r="C238" s="4"/>
      <c r="D238" s="4"/>
      <c r="E238" s="4"/>
      <c r="F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 spans="3:33" ht="17.25" customHeight="1" x14ac:dyDescent="0.25">
      <c r="C239" s="4"/>
      <c r="D239" s="4"/>
      <c r="E239" s="4"/>
      <c r="F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 spans="3:33" ht="17.25" customHeight="1" x14ac:dyDescent="0.25">
      <c r="C240" s="4"/>
      <c r="D240" s="4"/>
      <c r="E240" s="4"/>
      <c r="F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 spans="3:33" ht="17.25" customHeight="1" x14ac:dyDescent="0.25">
      <c r="C241" s="4"/>
      <c r="D241" s="4"/>
      <c r="E241" s="4"/>
      <c r="F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spans="3:33" ht="17.25" customHeight="1" x14ac:dyDescent="0.25">
      <c r="C242" s="4"/>
      <c r="D242" s="4"/>
      <c r="E242" s="4"/>
      <c r="F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 spans="3:33" ht="17.25" customHeight="1" x14ac:dyDescent="0.25">
      <c r="C243" s="4"/>
      <c r="D243" s="4"/>
      <c r="E243" s="4"/>
      <c r="F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 spans="3:33" ht="17.25" customHeight="1" x14ac:dyDescent="0.25">
      <c r="C244" s="4"/>
      <c r="D244" s="4"/>
      <c r="E244" s="4"/>
      <c r="F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 spans="3:33" ht="17.25" customHeight="1" x14ac:dyDescent="0.25">
      <c r="C245" s="4"/>
      <c r="D245" s="4"/>
      <c r="E245" s="4"/>
      <c r="F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 spans="3:33" ht="17.25" customHeight="1" x14ac:dyDescent="0.25">
      <c r="C246" s="4"/>
      <c r="D246" s="4"/>
      <c r="E246" s="4"/>
      <c r="F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 spans="3:33" ht="17.25" customHeight="1" x14ac:dyDescent="0.25">
      <c r="C247" s="4"/>
      <c r="D247" s="4"/>
      <c r="E247" s="4"/>
      <c r="F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 spans="3:33" ht="17.25" customHeight="1" x14ac:dyDescent="0.25">
      <c r="C248" s="4"/>
      <c r="D248" s="4"/>
      <c r="E248" s="4"/>
      <c r="F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 spans="3:33" ht="17.25" customHeight="1" x14ac:dyDescent="0.25">
      <c r="C249" s="4"/>
      <c r="D249" s="4"/>
      <c r="E249" s="4"/>
      <c r="F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spans="3:33" ht="17.25" customHeight="1" x14ac:dyDescent="0.25">
      <c r="C250" s="4"/>
      <c r="D250" s="4"/>
      <c r="E250" s="4"/>
      <c r="F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 spans="3:33" ht="17.25" customHeight="1" x14ac:dyDescent="0.25">
      <c r="C251" s="4"/>
      <c r="D251" s="4"/>
      <c r="E251" s="4"/>
      <c r="F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 spans="3:33" ht="17.25" customHeight="1" x14ac:dyDescent="0.25">
      <c r="C252" s="4"/>
      <c r="D252" s="4"/>
      <c r="E252" s="4"/>
      <c r="F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 spans="3:33" ht="17.25" customHeight="1" x14ac:dyDescent="0.25">
      <c r="C253" s="4"/>
      <c r="D253" s="4"/>
      <c r="E253" s="4"/>
      <c r="F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spans="3:33" ht="17.25" customHeight="1" x14ac:dyDescent="0.25">
      <c r="C254" s="4"/>
      <c r="D254" s="4"/>
      <c r="E254" s="4"/>
      <c r="F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spans="3:33" ht="17.25" customHeight="1" x14ac:dyDescent="0.25">
      <c r="C255" s="4"/>
      <c r="D255" s="4"/>
      <c r="E255" s="4"/>
      <c r="F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spans="3:33" ht="17.25" customHeight="1" x14ac:dyDescent="0.25">
      <c r="C256" s="4"/>
      <c r="D256" s="4"/>
      <c r="E256" s="4"/>
      <c r="F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spans="3:33" ht="17.25" customHeight="1" x14ac:dyDescent="0.25">
      <c r="C257" s="4"/>
      <c r="D257" s="4"/>
      <c r="E257" s="4"/>
      <c r="F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spans="3:33" ht="17.25" customHeight="1" x14ac:dyDescent="0.25">
      <c r="C258" s="4"/>
      <c r="D258" s="4"/>
      <c r="E258" s="4"/>
      <c r="F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spans="3:33" ht="17.25" customHeight="1" x14ac:dyDescent="0.25">
      <c r="C259" s="4"/>
      <c r="D259" s="4"/>
      <c r="E259" s="4"/>
      <c r="F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spans="3:33" ht="17.25" customHeight="1" x14ac:dyDescent="0.25">
      <c r="C260" s="4"/>
      <c r="D260" s="4"/>
      <c r="E260" s="4"/>
      <c r="F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 spans="3:33" ht="17.25" customHeight="1" x14ac:dyDescent="0.25">
      <c r="C261" s="4"/>
      <c r="D261" s="4"/>
      <c r="E261" s="4"/>
      <c r="F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</row>
    <row r="262" spans="3:33" ht="17.25" customHeight="1" x14ac:dyDescent="0.25">
      <c r="C262" s="4"/>
      <c r="D262" s="4"/>
      <c r="E262" s="4"/>
      <c r="F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</row>
    <row r="263" spans="3:33" ht="17.25" customHeight="1" x14ac:dyDescent="0.25">
      <c r="C263" s="4"/>
      <c r="D263" s="4"/>
      <c r="E263" s="4"/>
      <c r="F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 spans="3:33" ht="17.25" customHeight="1" x14ac:dyDescent="0.25">
      <c r="C264" s="4"/>
      <c r="D264" s="4"/>
      <c r="E264" s="4"/>
      <c r="F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 spans="3:33" ht="17.25" customHeight="1" x14ac:dyDescent="0.25">
      <c r="C265" s="4"/>
      <c r="D265" s="4"/>
      <c r="E265" s="4"/>
      <c r="F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spans="3:33" ht="17.25" customHeight="1" x14ac:dyDescent="0.25">
      <c r="C266" s="4"/>
      <c r="D266" s="4"/>
      <c r="E266" s="4"/>
      <c r="F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spans="3:33" ht="17.25" customHeight="1" x14ac:dyDescent="0.25">
      <c r="C267" s="4"/>
      <c r="D267" s="4"/>
      <c r="E267" s="4"/>
      <c r="F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spans="3:33" ht="17.25" customHeight="1" x14ac:dyDescent="0.25">
      <c r="C268" s="4"/>
      <c r="D268" s="4"/>
      <c r="E268" s="4"/>
      <c r="F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spans="3:33" ht="17.25" customHeight="1" x14ac:dyDescent="0.25">
      <c r="C269" s="4"/>
      <c r="D269" s="4"/>
      <c r="E269" s="4"/>
      <c r="F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spans="3:33" ht="17.25" customHeight="1" x14ac:dyDescent="0.25">
      <c r="C270" s="4"/>
      <c r="D270" s="4"/>
      <c r="E270" s="4"/>
      <c r="F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spans="3:33" ht="17.25" customHeight="1" x14ac:dyDescent="0.25">
      <c r="C271" s="4"/>
      <c r="D271" s="4"/>
      <c r="E271" s="4"/>
      <c r="F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spans="3:33" ht="17.25" customHeight="1" x14ac:dyDescent="0.25">
      <c r="C272" s="4"/>
      <c r="D272" s="4"/>
      <c r="E272" s="4"/>
      <c r="F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spans="3:33" ht="17.25" customHeight="1" x14ac:dyDescent="0.25">
      <c r="C273" s="4"/>
      <c r="D273" s="4"/>
      <c r="E273" s="4"/>
      <c r="F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spans="3:33" ht="17.25" customHeight="1" x14ac:dyDescent="0.25">
      <c r="C274" s="4"/>
      <c r="D274" s="4"/>
      <c r="E274" s="4"/>
      <c r="F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spans="3:33" ht="17.25" customHeight="1" x14ac:dyDescent="0.25">
      <c r="C275" s="4"/>
      <c r="D275" s="4"/>
      <c r="E275" s="4"/>
      <c r="F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 spans="3:33" ht="17.25" customHeight="1" x14ac:dyDescent="0.25">
      <c r="C276" s="4"/>
      <c r="D276" s="4"/>
      <c r="E276" s="4"/>
      <c r="F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spans="3:33" ht="17.25" customHeight="1" x14ac:dyDescent="0.25">
      <c r="C277" s="4"/>
      <c r="D277" s="4"/>
      <c r="E277" s="4"/>
      <c r="F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spans="3:33" ht="17.25" customHeight="1" x14ac:dyDescent="0.25">
      <c r="C278" s="4"/>
      <c r="D278" s="4"/>
      <c r="E278" s="4"/>
      <c r="F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spans="3:33" ht="17.25" customHeight="1" x14ac:dyDescent="0.25">
      <c r="C279" s="4"/>
      <c r="D279" s="4"/>
      <c r="E279" s="4"/>
      <c r="F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spans="3:33" ht="17.25" customHeight="1" x14ac:dyDescent="0.25">
      <c r="C280" s="4"/>
      <c r="D280" s="4"/>
      <c r="E280" s="4"/>
      <c r="F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spans="3:33" ht="17.25" customHeight="1" x14ac:dyDescent="0.25">
      <c r="C281" s="4"/>
      <c r="D281" s="4"/>
      <c r="E281" s="4"/>
      <c r="F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spans="3:33" ht="17.25" customHeight="1" x14ac:dyDescent="0.25">
      <c r="C282" s="4"/>
      <c r="D282" s="4"/>
      <c r="E282" s="4"/>
      <c r="F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spans="3:33" ht="17.25" customHeight="1" x14ac:dyDescent="0.25">
      <c r="C283" s="4"/>
      <c r="D283" s="4"/>
      <c r="E283" s="4"/>
      <c r="F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spans="3:33" ht="17.25" customHeight="1" x14ac:dyDescent="0.25">
      <c r="C284" s="4"/>
      <c r="D284" s="4"/>
      <c r="E284" s="4"/>
      <c r="F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 spans="3:33" ht="17.25" customHeight="1" x14ac:dyDescent="0.25">
      <c r="C285" s="4"/>
      <c r="D285" s="4"/>
      <c r="E285" s="4"/>
      <c r="F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 spans="3:33" ht="17.25" customHeight="1" x14ac:dyDescent="0.25">
      <c r="C286" s="4"/>
      <c r="D286" s="4"/>
      <c r="E286" s="4"/>
      <c r="F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spans="3:33" ht="17.25" customHeight="1" x14ac:dyDescent="0.25">
      <c r="C287" s="4"/>
      <c r="D287" s="4"/>
      <c r="E287" s="4"/>
      <c r="F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spans="3:33" ht="17.25" customHeight="1" x14ac:dyDescent="0.25">
      <c r="C288" s="4"/>
      <c r="D288" s="4"/>
      <c r="E288" s="4"/>
      <c r="F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spans="3:33" ht="17.25" customHeight="1" x14ac:dyDescent="0.25">
      <c r="C289" s="4"/>
      <c r="D289" s="4"/>
      <c r="E289" s="4"/>
      <c r="F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 spans="3:33" ht="17.25" customHeight="1" x14ac:dyDescent="0.25">
      <c r="C290" s="4"/>
      <c r="D290" s="4"/>
      <c r="E290" s="4"/>
      <c r="F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spans="3:33" ht="17.25" customHeight="1" x14ac:dyDescent="0.25">
      <c r="C291" s="4"/>
      <c r="D291" s="4"/>
      <c r="E291" s="4"/>
      <c r="F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spans="3:33" ht="17.25" customHeight="1" x14ac:dyDescent="0.25">
      <c r="C292" s="4"/>
      <c r="D292" s="4"/>
      <c r="E292" s="4"/>
      <c r="F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spans="3:33" ht="17.25" customHeight="1" x14ac:dyDescent="0.25">
      <c r="C293" s="4"/>
      <c r="D293" s="4"/>
      <c r="E293" s="4"/>
      <c r="F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spans="3:33" ht="17.25" customHeight="1" x14ac:dyDescent="0.25">
      <c r="C294" s="4"/>
      <c r="D294" s="4"/>
      <c r="E294" s="4"/>
      <c r="F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  <row r="295" spans="3:33" ht="17.25" customHeight="1" x14ac:dyDescent="0.25">
      <c r="C295" s="4"/>
      <c r="D295" s="4"/>
      <c r="E295" s="4"/>
      <c r="F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</row>
    <row r="296" spans="3:33" ht="17.25" customHeight="1" x14ac:dyDescent="0.25">
      <c r="C296" s="4"/>
      <c r="D296" s="4"/>
      <c r="E296" s="4"/>
      <c r="F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</row>
    <row r="297" spans="3:33" ht="17.25" customHeight="1" x14ac:dyDescent="0.25"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</row>
    <row r="298" spans="3:33" ht="17.25" customHeight="1" x14ac:dyDescent="0.25"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</row>
    <row r="299" spans="3:33" ht="17.25" customHeight="1" x14ac:dyDescent="0.25"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</row>
    <row r="300" spans="3:33" ht="17.25" customHeight="1" x14ac:dyDescent="0.25"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</row>
    <row r="301" spans="3:33" ht="17.25" customHeight="1" x14ac:dyDescent="0.25"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</row>
    <row r="302" spans="3:33" ht="17.25" customHeight="1" x14ac:dyDescent="0.25"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</row>
    <row r="303" spans="3:33" ht="17.25" customHeight="1" x14ac:dyDescent="0.25"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</row>
    <row r="304" spans="3:33" ht="17.25" customHeight="1" x14ac:dyDescent="0.25"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</row>
    <row r="305" spans="22:33" ht="17.25" customHeight="1" x14ac:dyDescent="0.25"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22:33" ht="17.25" customHeight="1" x14ac:dyDescent="0.25"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</row>
    <row r="307" spans="22:33" ht="17.25" customHeight="1" x14ac:dyDescent="0.25"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</row>
    <row r="308" spans="22:33" ht="17.25" customHeight="1" x14ac:dyDescent="0.25"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22:33" ht="17.25" customHeight="1" x14ac:dyDescent="0.25"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</row>
    <row r="310" spans="22:33" ht="17.25" customHeight="1" x14ac:dyDescent="0.25"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</row>
    <row r="311" spans="22:33" ht="17.25" customHeight="1" x14ac:dyDescent="0.25"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</sheetData>
  <sheetProtection sheet="1" objects="1" scenarios="1" formatCells="0"/>
  <mergeCells count="53">
    <mergeCell ref="V63:V64"/>
    <mergeCell ref="T56:T57"/>
    <mergeCell ref="U56:U57"/>
    <mergeCell ref="U54:U55"/>
    <mergeCell ref="Q29:T29"/>
    <mergeCell ref="U29:U30"/>
    <mergeCell ref="Q52:S53"/>
    <mergeCell ref="T52:T53"/>
    <mergeCell ref="U52:U53"/>
    <mergeCell ref="Q54:S55"/>
    <mergeCell ref="T54:T55"/>
    <mergeCell ref="Q48:S49"/>
    <mergeCell ref="Q50:S51"/>
    <mergeCell ref="Q56:S57"/>
    <mergeCell ref="T46:T47"/>
    <mergeCell ref="U46:U47"/>
    <mergeCell ref="T48:T49"/>
    <mergeCell ref="U48:U49"/>
    <mergeCell ref="T50:T51"/>
    <mergeCell ref="U50:U51"/>
    <mergeCell ref="X34:Z40"/>
    <mergeCell ref="O46:O47"/>
    <mergeCell ref="Q44:S45"/>
    <mergeCell ref="T44:U44"/>
    <mergeCell ref="Q46:S47"/>
    <mergeCell ref="Z20:AA27"/>
    <mergeCell ref="X3:Z11"/>
    <mergeCell ref="F5:F6"/>
    <mergeCell ref="G5:G6"/>
    <mergeCell ref="H5:J5"/>
    <mergeCell ref="M5:M6"/>
    <mergeCell ref="N5:N6"/>
    <mergeCell ref="O5:O6"/>
    <mergeCell ref="U9:U10"/>
    <mergeCell ref="Q16:U16"/>
    <mergeCell ref="Q17:T17"/>
    <mergeCell ref="U17:U18"/>
    <mergeCell ref="Q42:U43"/>
    <mergeCell ref="B1:O1"/>
    <mergeCell ref="B2:O4"/>
    <mergeCell ref="Q2:U2"/>
    <mergeCell ref="Q3:T3"/>
    <mergeCell ref="U3:U4"/>
    <mergeCell ref="N46:N47"/>
    <mergeCell ref="K46:K47"/>
    <mergeCell ref="L46:L47"/>
    <mergeCell ref="K5:K6"/>
    <mergeCell ref="L5:L6"/>
    <mergeCell ref="B45:M45"/>
    <mergeCell ref="F46:F47"/>
    <mergeCell ref="G46:G47"/>
    <mergeCell ref="H46:J46"/>
    <mergeCell ref="M46:M47"/>
  </mergeCells>
  <conditionalFormatting sqref="T39">
    <cfRule type="cellIs" dxfId="30" priority="24" operator="lessThan">
      <formula>15</formula>
    </cfRule>
  </conditionalFormatting>
  <conditionalFormatting sqref="T31">
    <cfRule type="cellIs" dxfId="29" priority="27" operator="lessThan">
      <formula>30</formula>
    </cfRule>
  </conditionalFormatting>
  <conditionalFormatting sqref="T32">
    <cfRule type="cellIs" dxfId="28" priority="26" operator="lessThan">
      <formula>15</formula>
    </cfRule>
  </conditionalFormatting>
  <conditionalFormatting sqref="T33">
    <cfRule type="cellIs" dxfId="27" priority="25" operator="lessThan">
      <formula>30</formula>
    </cfRule>
  </conditionalFormatting>
  <conditionalFormatting sqref="T35">
    <cfRule type="cellIs" dxfId="26" priority="21" operator="lessThan">
      <formula>15</formula>
    </cfRule>
  </conditionalFormatting>
  <conditionalFormatting sqref="V65:V67 V72 V57:V62 U5:U8 U24:U28 U31:U33 U35:U39 U11:U15">
    <cfRule type="cellIs" dxfId="25" priority="20" operator="greaterThan">
      <formula>0</formula>
    </cfRule>
  </conditionalFormatting>
  <conditionalFormatting sqref="U5:U8">
    <cfRule type="cellIs" dxfId="24" priority="19" operator="greaterThan">
      <formula>0</formula>
    </cfRule>
  </conditionalFormatting>
  <conditionalFormatting sqref="U19:U23">
    <cfRule type="cellIs" dxfId="23" priority="17" operator="greaterThan">
      <formula>0</formula>
    </cfRule>
  </conditionalFormatting>
  <conditionalFormatting sqref="U31:U33 U39">
    <cfRule type="cellIs" dxfId="22" priority="14" operator="greaterThan">
      <formula>0</formula>
    </cfRule>
  </conditionalFormatting>
  <conditionalFormatting sqref="U40:U41">
    <cfRule type="cellIs" dxfId="21" priority="5" operator="greaterThan">
      <formula>0</formula>
    </cfRule>
  </conditionalFormatting>
  <conditionalFormatting sqref="T46:U52 T56:U57 U54">
    <cfRule type="cellIs" dxfId="20" priority="4" operator="equal">
      <formula>"JA"</formula>
    </cfRule>
  </conditionalFormatting>
  <conditionalFormatting sqref="U46:U52 U54 U56:U57">
    <cfRule type="containsText" dxfId="19" priority="3" operator="containsText" text="JA">
      <formula>NOT(ISERROR(SEARCH("JA",U46)))</formula>
    </cfRule>
  </conditionalFormatting>
  <conditionalFormatting sqref="T46:T52 T56:T57">
    <cfRule type="cellIs" dxfId="18" priority="2" operator="equal">
      <formula>"JA!"</formula>
    </cfRule>
  </conditionalFormatting>
  <conditionalFormatting sqref="T54:T55">
    <cfRule type="cellIs" dxfId="17" priority="1" operator="equal">
      <formula>"JA!"</formula>
    </cfRule>
  </conditionalFormatting>
  <dataValidations count="3">
    <dataValidation type="list" allowBlank="1" showInputMessage="1" showErrorMessage="1" sqref="E48:E62 E8:E44">
      <formula1>$P$69:$P$75</formula1>
    </dataValidation>
    <dataValidation type="list" allowBlank="1" showInputMessage="1" showErrorMessage="1" sqref="G62 O21 O15 D36">
      <formula1>#REF!</formula1>
    </dataValidation>
    <dataValidation type="list" allowBlank="1" showInputMessage="1" showErrorMessage="1" sqref="O16:O20 O22:O44 O48:O62 O8:O14">
      <formula1>F8:G8</formula1>
    </dataValidation>
  </dataValidation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'JM-kraven'!$A$2:$A$16</xm:f>
          </x14:formula1>
          <xm:sqref>F8:G44</xm:sqref>
        </x14:dataValidation>
        <x14:dataValidation type="list" allowBlank="1" showInputMessage="1" showErrorMessage="1">
          <x14:formula1>
            <xm:f>'JM-kraven'!$A$1:$A$16</xm:f>
          </x14:formula1>
          <xm:sqref>F48:G61</xm:sqref>
        </x14:dataValidation>
        <x14:dataValidation type="list" allowBlank="1" showInputMessage="1" showErrorMessage="1">
          <x14:formula1>
            <xm:f>'JM-kraven'!$A$19:$A$22</xm:f>
          </x14:formula1>
          <xm:sqref>F62</xm:sqref>
        </x14:dataValidation>
        <x14:dataValidation type="list" allowBlank="1" showInputMessage="1" showErrorMessage="1">
          <x14:formula1>
            <xm:f>'JM-kraven'!$F$2:$F$5</xm:f>
          </x14:formula1>
          <xm:sqref>D48:D62 D16:D20 D22:D28 D30:D35 D37:D44 D8:D14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5"/>
  <sheetViews>
    <sheetView topLeftCell="A4" zoomScaleNormal="100" workbookViewId="0">
      <selection activeCell="L8" sqref="L8"/>
    </sheetView>
  </sheetViews>
  <sheetFormatPr defaultColWidth="9.140625" defaultRowHeight="17.25" customHeight="1" x14ac:dyDescent="0.25"/>
  <cols>
    <col min="1" max="2" width="9.140625" style="4"/>
    <col min="3" max="3" width="48.7109375" style="5" customWidth="1"/>
    <col min="4" max="4" width="6" style="5" customWidth="1"/>
    <col min="5" max="5" width="7.28515625" style="5" customWidth="1"/>
    <col min="6" max="6" width="23.5703125" style="5" customWidth="1"/>
    <col min="7" max="7" width="21.42578125" style="5" customWidth="1"/>
    <col min="8" max="8" width="15.140625" style="5" customWidth="1"/>
    <col min="9" max="9" width="14.140625" style="5" customWidth="1"/>
    <col min="10" max="10" width="13.28515625" style="5" customWidth="1"/>
    <col min="11" max="11" width="9.85546875" style="5" customWidth="1"/>
    <col min="12" max="12" width="10.28515625" style="5" customWidth="1"/>
    <col min="13" max="13" width="24.140625" style="5" customWidth="1"/>
    <col min="14" max="14" width="2.28515625" style="4" customWidth="1"/>
    <col min="15" max="15" width="28.42578125" style="5" customWidth="1"/>
    <col min="16" max="16" width="16" style="5" customWidth="1"/>
    <col min="17" max="17" width="14.7109375" style="5" customWidth="1"/>
    <col min="18" max="18" width="19.28515625" style="5" customWidth="1"/>
    <col min="19" max="19" width="17.85546875" style="5" customWidth="1"/>
    <col min="20" max="20" width="8.42578125" style="5" customWidth="1"/>
    <col min="21" max="21" width="8.28515625" style="5" customWidth="1"/>
    <col min="22" max="16384" width="9.140625" style="5"/>
  </cols>
  <sheetData>
    <row r="1" spans="2:48" ht="46.5" customHeight="1" thickBot="1" x14ac:dyDescent="0.3">
      <c r="B1" s="341" t="s">
        <v>204</v>
      </c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2:48" ht="47.25" customHeight="1" x14ac:dyDescent="0.35">
      <c r="B2" s="389" t="s">
        <v>173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1"/>
      <c r="N2" s="6"/>
      <c r="O2" s="411" t="s">
        <v>156</v>
      </c>
      <c r="P2" s="412"/>
      <c r="Q2" s="412"/>
      <c r="R2" s="412"/>
      <c r="S2" s="413"/>
      <c r="T2" s="6"/>
      <c r="U2" s="6"/>
      <c r="V2" s="6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2:48" ht="27" customHeight="1" x14ac:dyDescent="0.35">
      <c r="B3" s="392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4"/>
      <c r="O3" s="414" t="s">
        <v>71</v>
      </c>
      <c r="P3" s="415"/>
      <c r="Q3" s="415"/>
      <c r="R3" s="415"/>
      <c r="S3" s="359" t="s">
        <v>62</v>
      </c>
      <c r="T3" s="4"/>
      <c r="U3" s="4"/>
      <c r="V3" s="368" t="s">
        <v>198</v>
      </c>
      <c r="W3" s="369"/>
      <c r="X3" s="370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2:48" ht="21" customHeight="1" thickBot="1" x14ac:dyDescent="0.35">
      <c r="B4" s="476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8"/>
      <c r="O4" s="111" t="s">
        <v>46</v>
      </c>
      <c r="P4" s="112"/>
      <c r="Q4" s="113" t="s">
        <v>3</v>
      </c>
      <c r="R4" s="113" t="s">
        <v>22</v>
      </c>
      <c r="S4" s="359"/>
      <c r="T4" s="4"/>
      <c r="U4" s="4"/>
      <c r="V4" s="371"/>
      <c r="W4" s="372"/>
      <c r="X4" s="373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2:48" ht="24.75" customHeight="1" x14ac:dyDescent="0.25">
      <c r="B5" s="191"/>
      <c r="C5" s="11"/>
      <c r="D5" s="11"/>
      <c r="E5" s="11"/>
      <c r="F5" s="405" t="s">
        <v>44</v>
      </c>
      <c r="G5" s="404" t="s">
        <v>45</v>
      </c>
      <c r="H5" s="406" t="s">
        <v>59</v>
      </c>
      <c r="I5" s="407"/>
      <c r="J5" s="408"/>
      <c r="K5" s="400" t="s">
        <v>60</v>
      </c>
      <c r="L5" s="400" t="s">
        <v>76</v>
      </c>
      <c r="M5" s="398" t="s">
        <v>24</v>
      </c>
      <c r="O5" s="114" t="s">
        <v>161</v>
      </c>
      <c r="P5" s="115"/>
      <c r="Q5" s="116">
        <f>SUMIFS(D8:D44,L8:L44,"x")</f>
        <v>0</v>
      </c>
      <c r="R5" s="116">
        <v>180</v>
      </c>
      <c r="S5" s="117">
        <f>IF((R5-Q5)&lt;0,0,SUM(R5-Q5))</f>
        <v>180</v>
      </c>
      <c r="T5" s="9"/>
      <c r="U5" s="9"/>
      <c r="V5" s="371"/>
      <c r="W5" s="372"/>
      <c r="X5" s="373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2:48" ht="31.5" customHeight="1" x14ac:dyDescent="0.25">
      <c r="B6" s="10" t="s">
        <v>52</v>
      </c>
      <c r="C6" s="11" t="s">
        <v>0</v>
      </c>
      <c r="D6" s="11" t="s">
        <v>10</v>
      </c>
      <c r="E6" s="11" t="s">
        <v>23</v>
      </c>
      <c r="F6" s="405"/>
      <c r="G6" s="404"/>
      <c r="H6" s="183" t="s">
        <v>58</v>
      </c>
      <c r="I6" s="12" t="s">
        <v>14</v>
      </c>
      <c r="J6" s="12" t="s">
        <v>201</v>
      </c>
      <c r="K6" s="400"/>
      <c r="L6" s="400"/>
      <c r="M6" s="398"/>
      <c r="O6" s="118" t="s">
        <v>108</v>
      </c>
      <c r="P6" s="115"/>
      <c r="Q6" s="119">
        <f>SUMIFS(D8:D44,M8:M44,"Skogsbruksvetenskap",E8:E44,"G1N",L8:L44,"x")+SUMIFS(D8:D44,M8:M44,"Skogsbruksvetenskap",E8:E44,"G1F",L8:L44,"x")+SUMIFS(D8:D44,M8:M44,"Skogsbruksvetenskap",E8:E44,"G2F",L8:L44,"X")</f>
        <v>0</v>
      </c>
      <c r="R6" s="119">
        <v>75</v>
      </c>
      <c r="S6" s="117">
        <f t="shared" ref="S6" si="0">IF((R6-Q6)&lt;0,0,SUM(R6-Q6))</f>
        <v>75</v>
      </c>
      <c r="T6" s="9"/>
      <c r="U6" s="9"/>
      <c r="V6" s="371"/>
      <c r="W6" s="372"/>
      <c r="X6" s="373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2:48" ht="21.75" customHeight="1" x14ac:dyDescent="0.25">
      <c r="B7" s="13"/>
      <c r="C7" s="14" t="s">
        <v>164</v>
      </c>
      <c r="D7" s="14"/>
      <c r="E7" s="14"/>
      <c r="F7" s="15"/>
      <c r="G7" s="15"/>
      <c r="H7" s="15"/>
      <c r="I7" s="16"/>
      <c r="J7" s="17"/>
      <c r="K7" s="17"/>
      <c r="L7" s="17"/>
      <c r="M7" s="18"/>
      <c r="O7" s="118" t="s">
        <v>109</v>
      </c>
      <c r="P7" s="115"/>
      <c r="Q7" s="119">
        <f>SUMIFS(D8:D44,M8:M44,"Skogsbruksvetenskap",E8:E44,"G2F",L8:L44,"x")</f>
        <v>0</v>
      </c>
      <c r="R7" s="119">
        <v>15</v>
      </c>
      <c r="S7" s="117">
        <f>IF((R7-Q7)&lt;0,0,SUM(R7-Q7))</f>
        <v>15</v>
      </c>
      <c r="T7" s="9"/>
      <c r="U7" s="9"/>
      <c r="V7" s="371"/>
      <c r="W7" s="372"/>
      <c r="X7" s="373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2:48" ht="27.75" customHeight="1" x14ac:dyDescent="0.25">
      <c r="B8" s="80" t="s">
        <v>174</v>
      </c>
      <c r="C8" s="81" t="s">
        <v>196</v>
      </c>
      <c r="D8" s="82">
        <v>15</v>
      </c>
      <c r="E8" s="82" t="s">
        <v>28</v>
      </c>
      <c r="F8" s="83" t="s">
        <v>13</v>
      </c>
      <c r="G8" s="82" t="s">
        <v>12</v>
      </c>
      <c r="H8" s="82"/>
      <c r="I8" s="82">
        <v>15</v>
      </c>
      <c r="J8" s="82"/>
      <c r="K8" s="82"/>
      <c r="L8" s="20"/>
      <c r="M8" s="21" t="s">
        <v>12</v>
      </c>
      <c r="N8" s="22"/>
      <c r="O8" s="118" t="s">
        <v>72</v>
      </c>
      <c r="P8" s="121"/>
      <c r="Q8" s="119">
        <f>SUMIFS(D8:D44,M8:M44,"Skogsbruksvetenskap",E8:E44,"G2E",L8:L44,"X")</f>
        <v>0</v>
      </c>
      <c r="R8" s="122">
        <v>15</v>
      </c>
      <c r="S8" s="117">
        <f>IF((R8-Q8)&lt;0,0,SUM(R8-Q8))</f>
        <v>15</v>
      </c>
      <c r="T8" s="23">
        <f>SUM(S5:S8)</f>
        <v>285</v>
      </c>
      <c r="U8" s="22"/>
      <c r="V8" s="371"/>
      <c r="W8" s="372"/>
      <c r="X8" s="373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2:48" ht="27.75" customHeight="1" x14ac:dyDescent="0.25">
      <c r="B9" s="80" t="s">
        <v>11</v>
      </c>
      <c r="C9" s="84" t="s">
        <v>197</v>
      </c>
      <c r="D9" s="85">
        <v>15</v>
      </c>
      <c r="E9" s="85" t="s">
        <v>28</v>
      </c>
      <c r="F9" s="86" t="s">
        <v>34</v>
      </c>
      <c r="G9" s="85"/>
      <c r="H9" s="85"/>
      <c r="I9" s="85"/>
      <c r="J9" s="85"/>
      <c r="K9" s="85"/>
      <c r="L9" s="44"/>
      <c r="M9" s="26" t="s">
        <v>34</v>
      </c>
      <c r="O9" s="123" t="s">
        <v>192</v>
      </c>
      <c r="P9" s="124"/>
      <c r="Q9" s="124"/>
      <c r="R9" s="124"/>
      <c r="S9" s="359" t="s">
        <v>62</v>
      </c>
      <c r="T9" s="23"/>
      <c r="U9" s="22"/>
      <c r="V9" s="371"/>
      <c r="W9" s="372"/>
      <c r="X9" s="37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2:48" ht="27.75" customHeight="1" x14ac:dyDescent="0.3">
      <c r="B10" s="80" t="s">
        <v>175</v>
      </c>
      <c r="C10" s="84" t="s">
        <v>53</v>
      </c>
      <c r="D10" s="85">
        <v>15</v>
      </c>
      <c r="E10" s="85" t="s">
        <v>28</v>
      </c>
      <c r="F10" s="86" t="s">
        <v>13</v>
      </c>
      <c r="G10" s="85" t="s">
        <v>12</v>
      </c>
      <c r="H10" s="85"/>
      <c r="I10" s="85">
        <v>15</v>
      </c>
      <c r="J10" s="85"/>
      <c r="K10" s="85">
        <v>15</v>
      </c>
      <c r="L10" s="44"/>
      <c r="M10" s="26" t="s">
        <v>13</v>
      </c>
      <c r="O10" s="125" t="s">
        <v>46</v>
      </c>
      <c r="P10" s="126"/>
      <c r="Q10" s="126" t="s">
        <v>3</v>
      </c>
      <c r="R10" s="126" t="s">
        <v>22</v>
      </c>
      <c r="S10" s="359"/>
      <c r="T10" s="23"/>
      <c r="U10" s="22"/>
      <c r="V10" s="371"/>
      <c r="W10" s="372"/>
      <c r="X10" s="37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2:48" ht="24.75" customHeight="1" x14ac:dyDescent="0.25">
      <c r="B11" s="80" t="s">
        <v>176</v>
      </c>
      <c r="C11" s="84" t="s">
        <v>54</v>
      </c>
      <c r="D11" s="85">
        <v>15</v>
      </c>
      <c r="E11" s="85" t="s">
        <v>29</v>
      </c>
      <c r="F11" s="86" t="s">
        <v>12</v>
      </c>
      <c r="G11" s="85"/>
      <c r="H11" s="85">
        <v>2.5</v>
      </c>
      <c r="I11" s="85">
        <v>10</v>
      </c>
      <c r="J11" s="85">
        <v>2.5</v>
      </c>
      <c r="K11" s="85"/>
      <c r="L11" s="44"/>
      <c r="M11" s="26" t="s">
        <v>12</v>
      </c>
      <c r="O11" s="114" t="s">
        <v>162</v>
      </c>
      <c r="P11" s="128"/>
      <c r="Q11" s="129">
        <f>SUMIFS(D8:D44,L8:L44,"X")</f>
        <v>0</v>
      </c>
      <c r="R11" s="129">
        <v>180</v>
      </c>
      <c r="S11" s="130">
        <f>IF((R11-Q11)&lt;0,0,SUM(R11-Q11))</f>
        <v>180</v>
      </c>
      <c r="T11" s="23"/>
      <c r="U11" s="22"/>
      <c r="V11" s="374"/>
      <c r="W11" s="375"/>
      <c r="X11" s="376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2:48" ht="27.75" customHeight="1" x14ac:dyDescent="0.25">
      <c r="B12" s="223"/>
      <c r="C12" s="224" t="s">
        <v>165</v>
      </c>
      <c r="D12" s="225"/>
      <c r="E12" s="225"/>
      <c r="F12" s="226"/>
      <c r="G12" s="225"/>
      <c r="H12" s="225"/>
      <c r="I12" s="225"/>
      <c r="J12" s="225"/>
      <c r="K12" s="225"/>
      <c r="L12" s="210"/>
      <c r="M12" s="211"/>
      <c r="O12" s="118" t="s">
        <v>193</v>
      </c>
      <c r="P12" s="128"/>
      <c r="Q12" s="131">
        <f>SUMIFS(D8:D44,M8:M44,"Landskapsarkitektur",E8:E44,"G1N",L8:L44,"X")+SUMIFS(D8:D44,M8:M44,"Landskapsarkitektur",E8:E44,"G1F",L8:L44,"X")+SUMIFS(D8:D44,M8:M44,"Landskapsarkitektur",E8:E44,"G2F",L8:L44,"X")</f>
        <v>0</v>
      </c>
      <c r="R12" s="131">
        <v>75</v>
      </c>
      <c r="S12" s="130">
        <f>IF((R12-Q12)&lt;0,0,SUM(R12-Q12))</f>
        <v>75</v>
      </c>
      <c r="T12" s="23"/>
      <c r="U12" s="22"/>
      <c r="V12" s="22"/>
      <c r="W12" s="27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2:48" ht="27.75" customHeight="1" x14ac:dyDescent="0.25">
      <c r="B13" s="80" t="s">
        <v>178</v>
      </c>
      <c r="C13" s="227" t="s">
        <v>177</v>
      </c>
      <c r="D13" s="87">
        <v>7.5</v>
      </c>
      <c r="E13" s="87" t="s">
        <v>29</v>
      </c>
      <c r="F13" s="88" t="s">
        <v>34</v>
      </c>
      <c r="G13" s="87"/>
      <c r="H13" s="87"/>
      <c r="I13" s="87"/>
      <c r="J13" s="87"/>
      <c r="K13" s="87"/>
      <c r="L13" s="184"/>
      <c r="M13" s="28" t="s">
        <v>34</v>
      </c>
      <c r="O13" s="118" t="s">
        <v>109</v>
      </c>
      <c r="P13" s="128"/>
      <c r="Q13" s="131">
        <f>SUMIFS(D8:D44,M8:M44,"Landskapsarkitektur",E8:E44,"G2F",L8:L44,"X")</f>
        <v>0</v>
      </c>
      <c r="R13" s="131">
        <v>15</v>
      </c>
      <c r="S13" s="130">
        <f>IF((R13-Q13)&lt;0,0,SUM(R13-Q13))</f>
        <v>15</v>
      </c>
      <c r="T13" s="23"/>
      <c r="U13" s="22"/>
      <c r="V13" s="22"/>
      <c r="W13" s="27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2:48" ht="27.75" customHeight="1" thickBot="1" x14ac:dyDescent="0.3">
      <c r="B14" s="80" t="s">
        <v>179</v>
      </c>
      <c r="C14" s="102" t="s">
        <v>180</v>
      </c>
      <c r="D14" s="85">
        <v>7.5</v>
      </c>
      <c r="E14" s="85" t="s">
        <v>29</v>
      </c>
      <c r="F14" s="86" t="s">
        <v>34</v>
      </c>
      <c r="G14" s="228"/>
      <c r="H14" s="228"/>
      <c r="I14" s="228"/>
      <c r="J14" s="228"/>
      <c r="K14" s="228"/>
      <c r="L14" s="66"/>
      <c r="M14" s="28" t="s">
        <v>34</v>
      </c>
      <c r="O14" s="133" t="s">
        <v>194</v>
      </c>
      <c r="P14" s="134"/>
      <c r="Q14" s="135">
        <f>SUMIFS(D8:D30,M8:M30,"Landskapsarkitektur",E8:E30,"G2E",L8:L30,"x")</f>
        <v>0</v>
      </c>
      <c r="R14" s="135">
        <v>15</v>
      </c>
      <c r="S14" s="234">
        <f t="shared" ref="S14" si="1">IF((R14-11)&lt;0,0,SUM(R14-Q14))</f>
        <v>15</v>
      </c>
      <c r="T14" s="79">
        <f>SUM(S11:S14)</f>
        <v>285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2:48" ht="27.75" customHeight="1" thickBot="1" x14ac:dyDescent="0.3">
      <c r="B15" s="229" t="s">
        <v>181</v>
      </c>
      <c r="C15" s="110" t="s">
        <v>55</v>
      </c>
      <c r="D15" s="85">
        <v>7.5</v>
      </c>
      <c r="E15" s="85" t="s">
        <v>29</v>
      </c>
      <c r="F15" s="86" t="s">
        <v>12</v>
      </c>
      <c r="G15" s="85"/>
      <c r="H15" s="85">
        <v>5</v>
      </c>
      <c r="I15" s="85"/>
      <c r="J15" s="85">
        <v>2.5</v>
      </c>
      <c r="K15" s="85"/>
      <c r="L15" s="24"/>
      <c r="M15" s="35" t="s">
        <v>12</v>
      </c>
      <c r="O15" s="137"/>
      <c r="P15" s="138"/>
      <c r="Q15" s="139"/>
      <c r="R15" s="138"/>
      <c r="S15" s="139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2:48" ht="27.75" customHeight="1" x14ac:dyDescent="0.35">
      <c r="B16" s="80" t="s">
        <v>182</v>
      </c>
      <c r="C16" s="89" t="s">
        <v>56</v>
      </c>
      <c r="D16" s="85">
        <v>7.5</v>
      </c>
      <c r="E16" s="85" t="s">
        <v>29</v>
      </c>
      <c r="F16" s="86" t="s">
        <v>12</v>
      </c>
      <c r="G16" s="85"/>
      <c r="H16" s="85"/>
      <c r="I16" s="85">
        <v>5</v>
      </c>
      <c r="J16" s="85"/>
      <c r="K16" s="85"/>
      <c r="L16" s="44"/>
      <c r="M16" s="30" t="s">
        <v>12</v>
      </c>
      <c r="O16" s="386" t="s">
        <v>67</v>
      </c>
      <c r="P16" s="387"/>
      <c r="Q16" s="387"/>
      <c r="R16" s="387"/>
      <c r="S16" s="388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2:46" ht="27.75" customHeight="1" x14ac:dyDescent="0.35">
      <c r="B17" s="80" t="s">
        <v>183</v>
      </c>
      <c r="C17" s="89" t="s">
        <v>184</v>
      </c>
      <c r="D17" s="85">
        <v>15</v>
      </c>
      <c r="E17" s="85" t="s">
        <v>29</v>
      </c>
      <c r="F17" s="86" t="s">
        <v>13</v>
      </c>
      <c r="G17" s="85" t="s">
        <v>34</v>
      </c>
      <c r="H17" s="85"/>
      <c r="I17" s="85"/>
      <c r="J17" s="85"/>
      <c r="K17" s="85"/>
      <c r="L17" s="44"/>
      <c r="M17" s="30" t="s">
        <v>13</v>
      </c>
      <c r="O17" s="364" t="s">
        <v>63</v>
      </c>
      <c r="P17" s="365"/>
      <c r="Q17" s="365"/>
      <c r="R17" s="365"/>
      <c r="S17" s="366" t="s">
        <v>62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2:46" ht="27.75" customHeight="1" x14ac:dyDescent="0.3">
      <c r="B18" s="80" t="s">
        <v>185</v>
      </c>
      <c r="C18" s="89" t="s">
        <v>186</v>
      </c>
      <c r="D18" s="85">
        <v>15</v>
      </c>
      <c r="E18" s="85" t="s">
        <v>29</v>
      </c>
      <c r="F18" s="86" t="s">
        <v>34</v>
      </c>
      <c r="G18" s="85"/>
      <c r="H18" s="85"/>
      <c r="I18" s="85"/>
      <c r="J18" s="85"/>
      <c r="K18" s="85"/>
      <c r="L18" s="44"/>
      <c r="M18" s="30" t="s">
        <v>34</v>
      </c>
      <c r="O18" s="140" t="s">
        <v>46</v>
      </c>
      <c r="P18" s="141"/>
      <c r="Q18" s="142" t="s">
        <v>3</v>
      </c>
      <c r="R18" s="142" t="s">
        <v>22</v>
      </c>
      <c r="S18" s="367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2:46" ht="27.75" customHeight="1" x14ac:dyDescent="0.25">
      <c r="B19" s="80" t="s">
        <v>151</v>
      </c>
      <c r="C19" s="89" t="s">
        <v>152</v>
      </c>
      <c r="D19" s="85">
        <v>7.5</v>
      </c>
      <c r="E19" s="85" t="s">
        <v>28</v>
      </c>
      <c r="F19" s="86" t="s">
        <v>12</v>
      </c>
      <c r="G19" s="85" t="s">
        <v>13</v>
      </c>
      <c r="H19" s="85">
        <v>2</v>
      </c>
      <c r="I19" s="85">
        <v>4</v>
      </c>
      <c r="J19" s="85">
        <v>1.5</v>
      </c>
      <c r="K19" s="85">
        <v>7.5</v>
      </c>
      <c r="L19" s="44"/>
      <c r="M19" s="30" t="s">
        <v>12</v>
      </c>
      <c r="O19" s="166" t="s">
        <v>16</v>
      </c>
      <c r="P19" s="144"/>
      <c r="Q19" s="196">
        <f>SUMIFS(D8:D30,M8:M30,"Skogsbruksvetenskap",L8:L30,"X")</f>
        <v>0</v>
      </c>
      <c r="R19" s="196">
        <v>135</v>
      </c>
      <c r="S19" s="197">
        <f>IF((R19-Q19)&lt;0,0,SUM(R19-Q19))</f>
        <v>135</v>
      </c>
      <c r="T19" s="4"/>
      <c r="U19" s="4"/>
      <c r="V19" s="4"/>
      <c r="W19" s="4"/>
      <c r="X19" s="361"/>
      <c r="Y19" s="361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2:46" ht="27.75" customHeight="1" x14ac:dyDescent="0.25">
      <c r="B20" s="230"/>
      <c r="C20" s="231" t="s">
        <v>187</v>
      </c>
      <c r="D20" s="232"/>
      <c r="E20" s="232"/>
      <c r="F20" s="233"/>
      <c r="G20" s="232"/>
      <c r="H20" s="232"/>
      <c r="I20" s="232"/>
      <c r="J20" s="232"/>
      <c r="K20" s="232"/>
      <c r="L20" s="212"/>
      <c r="M20" s="213"/>
      <c r="O20" s="147" t="s">
        <v>17</v>
      </c>
      <c r="P20" s="148"/>
      <c r="Q20" s="149">
        <f>SUMIFS(H8:H30,L8:L30,"X")</f>
        <v>0</v>
      </c>
      <c r="R20" s="149">
        <v>15</v>
      </c>
      <c r="S20" s="146">
        <f t="shared" ref="S20:S23" si="2">IF((R20-Q20)&lt;0,0,SUM(R20-Q20))</f>
        <v>15</v>
      </c>
      <c r="T20" s="4"/>
      <c r="U20" s="4"/>
      <c r="V20" s="4"/>
      <c r="W20" s="4"/>
      <c r="X20" s="361"/>
      <c r="Y20" s="361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2:46" ht="27.75" customHeight="1" x14ac:dyDescent="0.25">
      <c r="B21" s="101" t="s">
        <v>129</v>
      </c>
      <c r="C21" s="95" t="s">
        <v>188</v>
      </c>
      <c r="D21" s="82">
        <v>15</v>
      </c>
      <c r="E21" s="82" t="s">
        <v>25</v>
      </c>
      <c r="F21" s="83" t="s">
        <v>12</v>
      </c>
      <c r="G21" s="82" t="s">
        <v>34</v>
      </c>
      <c r="H21" s="82">
        <v>6</v>
      </c>
      <c r="I21" s="82">
        <v>4</v>
      </c>
      <c r="J21" s="82">
        <v>5</v>
      </c>
      <c r="K21" s="82"/>
      <c r="L21" s="20"/>
      <c r="M21" s="35" t="s">
        <v>12</v>
      </c>
      <c r="O21" s="147" t="s">
        <v>14</v>
      </c>
      <c r="P21" s="148"/>
      <c r="Q21" s="149">
        <f>SUMIFS(I8:I30,L8:L30,"X")</f>
        <v>0</v>
      </c>
      <c r="R21" s="149">
        <v>15</v>
      </c>
      <c r="S21" s="146">
        <f t="shared" si="2"/>
        <v>15</v>
      </c>
      <c r="T21" s="4"/>
      <c r="U21" s="4"/>
      <c r="V21" s="4"/>
      <c r="W21" s="4"/>
      <c r="X21" s="361"/>
      <c r="Y21" s="361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2:46" ht="27.75" customHeight="1" x14ac:dyDescent="0.25">
      <c r="B22" s="80" t="s">
        <v>130</v>
      </c>
      <c r="C22" s="89" t="s">
        <v>189</v>
      </c>
      <c r="D22" s="85">
        <v>15</v>
      </c>
      <c r="E22" s="85" t="s">
        <v>28</v>
      </c>
      <c r="F22" s="86" t="s">
        <v>5</v>
      </c>
      <c r="G22" s="85"/>
      <c r="H22" s="102"/>
      <c r="I22" s="85"/>
      <c r="J22" s="102"/>
      <c r="K22" s="102"/>
      <c r="L22" s="20"/>
      <c r="M22" s="35" t="s">
        <v>5</v>
      </c>
      <c r="O22" s="147" t="s">
        <v>15</v>
      </c>
      <c r="P22" s="151"/>
      <c r="Q22" s="149">
        <f>SUMIFS(J8:J30,L8:L30,"X")</f>
        <v>0</v>
      </c>
      <c r="R22" s="152">
        <v>15</v>
      </c>
      <c r="S22" s="146">
        <f t="shared" si="2"/>
        <v>15</v>
      </c>
      <c r="T22" s="4"/>
      <c r="U22" s="4"/>
      <c r="V22" s="4"/>
      <c r="W22" s="4"/>
      <c r="X22" s="361"/>
      <c r="Y22" s="361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2:46" ht="27.75" customHeight="1" x14ac:dyDescent="0.25">
      <c r="B23" s="80" t="s">
        <v>129</v>
      </c>
      <c r="C23" s="89" t="s">
        <v>57</v>
      </c>
      <c r="D23" s="85">
        <v>15</v>
      </c>
      <c r="E23" s="85" t="s">
        <v>25</v>
      </c>
      <c r="F23" s="86" t="s">
        <v>12</v>
      </c>
      <c r="G23" s="85" t="s">
        <v>34</v>
      </c>
      <c r="H23" s="102">
        <v>10</v>
      </c>
      <c r="I23" s="85">
        <v>5</v>
      </c>
      <c r="J23" s="102"/>
      <c r="K23" s="102"/>
      <c r="L23" s="20"/>
      <c r="M23" s="35" t="s">
        <v>12</v>
      </c>
      <c r="O23" s="147" t="s">
        <v>49</v>
      </c>
      <c r="P23" s="151"/>
      <c r="Q23" s="152">
        <f>SUMIFS(D8:D30,M8:M30,"Skogsbruksvetenskap",E8:E30,"G2F",L8:L30,"X")</f>
        <v>0</v>
      </c>
      <c r="R23" s="152">
        <v>15</v>
      </c>
      <c r="S23" s="146">
        <f t="shared" si="2"/>
        <v>15</v>
      </c>
      <c r="T23" s="4"/>
      <c r="U23" s="4"/>
      <c r="V23" s="4"/>
      <c r="W23" s="4"/>
      <c r="X23" s="361"/>
      <c r="Y23" s="361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2:46" ht="27.75" customHeight="1" x14ac:dyDescent="0.25">
      <c r="B24" s="80" t="s">
        <v>131</v>
      </c>
      <c r="C24" s="89" t="s">
        <v>190</v>
      </c>
      <c r="D24" s="85">
        <v>15</v>
      </c>
      <c r="E24" s="85" t="s">
        <v>26</v>
      </c>
      <c r="F24" s="86" t="s">
        <v>34</v>
      </c>
      <c r="G24" s="85"/>
      <c r="H24" s="102"/>
      <c r="I24" s="85"/>
      <c r="J24" s="102"/>
      <c r="K24" s="102"/>
      <c r="L24" s="20"/>
      <c r="M24" s="35" t="s">
        <v>34</v>
      </c>
      <c r="O24" s="147" t="s">
        <v>48</v>
      </c>
      <c r="P24" s="151"/>
      <c r="Q24" s="152">
        <f>SUMIFS(D8:D30,M8:M30,"Skogsbruksvetenskap",E8:E30,"A1N",L8:L30,"X")+SUMIFS(D8:D30,M8:M30,"Skogsbruksvetenskap",E8:E30,"A1F",L8:L30,"x")</f>
        <v>0</v>
      </c>
      <c r="R24" s="152">
        <v>30</v>
      </c>
      <c r="S24" s="146">
        <f>IF((R24-Q24)&lt;0,0,SUM(R24-Q24))</f>
        <v>30</v>
      </c>
      <c r="T24" s="4"/>
      <c r="U24" s="4"/>
      <c r="V24" s="4"/>
      <c r="W24" s="4"/>
      <c r="X24" s="361"/>
      <c r="Y24" s="361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2:46" ht="27.75" customHeight="1" x14ac:dyDescent="0.25">
      <c r="B25" s="80" t="s">
        <v>131</v>
      </c>
      <c r="C25" s="89" t="s">
        <v>191</v>
      </c>
      <c r="D25" s="85">
        <v>15</v>
      </c>
      <c r="E25" s="85" t="s">
        <v>26</v>
      </c>
      <c r="F25" s="86" t="s">
        <v>12</v>
      </c>
      <c r="G25" s="85"/>
      <c r="H25" s="102"/>
      <c r="I25" s="85"/>
      <c r="J25" s="102"/>
      <c r="K25" s="102"/>
      <c r="L25" s="20"/>
      <c r="M25" s="35" t="s">
        <v>12</v>
      </c>
      <c r="O25" s="153" t="s">
        <v>18</v>
      </c>
      <c r="P25" s="154"/>
      <c r="Q25" s="145">
        <f>SUMIFS(D8:D30,M8:M30,"Biologi",L8:L30,"x")</f>
        <v>0</v>
      </c>
      <c r="R25" s="145">
        <v>30</v>
      </c>
      <c r="S25" s="146">
        <f>IF((R25-Q25)&lt;0,0,SUM(R25-Q25))</f>
        <v>30</v>
      </c>
      <c r="T25" s="4"/>
      <c r="U25" s="4"/>
      <c r="V25" s="4"/>
      <c r="W25" s="4"/>
      <c r="X25" s="361"/>
      <c r="Y25" s="361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2:46" ht="35.25" customHeight="1" x14ac:dyDescent="0.25">
      <c r="B26" s="45"/>
      <c r="C26" s="214" t="s">
        <v>172</v>
      </c>
      <c r="D26" s="47"/>
      <c r="E26" s="49"/>
      <c r="F26" s="185"/>
      <c r="G26" s="49"/>
      <c r="H26" s="50"/>
      <c r="I26" s="50"/>
      <c r="J26" s="50"/>
      <c r="K26" s="50"/>
      <c r="L26" s="51" t="s">
        <v>195</v>
      </c>
      <c r="M26" s="52"/>
      <c r="O26" s="155" t="s">
        <v>19</v>
      </c>
      <c r="P26" s="148"/>
      <c r="Q26" s="149">
        <f>SUMIFS(K8:K30,L8:L30,"X")</f>
        <v>0</v>
      </c>
      <c r="R26" s="149">
        <v>15</v>
      </c>
      <c r="S26" s="146">
        <f>IF((R26-Q26)&lt;0,0,SUM(R26-Q26))</f>
        <v>15</v>
      </c>
      <c r="T26" s="4"/>
      <c r="U26" s="4"/>
      <c r="V26" s="4"/>
      <c r="W26" s="4"/>
      <c r="X26" s="361"/>
      <c r="Y26" s="361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2:46" ht="27.75" customHeight="1" x14ac:dyDescent="0.25">
      <c r="B27" s="19"/>
      <c r="C27" s="65"/>
      <c r="D27" s="65"/>
      <c r="E27" s="24"/>
      <c r="F27" s="25"/>
      <c r="G27" s="24"/>
      <c r="H27" s="65"/>
      <c r="I27" s="65"/>
      <c r="J27" s="65"/>
      <c r="K27" s="65"/>
      <c r="L27" s="65"/>
      <c r="M27" s="35"/>
      <c r="O27" s="153" t="s">
        <v>20</v>
      </c>
      <c r="P27" s="148"/>
      <c r="Q27" s="145">
        <f>SUMIFS(D8:D30,M8:M30,"Företagsekonomi",L8:L30,"X")+SUMIFS(D8:D30,M8:M30,"Nationalekonomi",L8:L30,"X")+SUMIFS(D8:D30,M8:M30,"Bioekonomimanagement",L8:L30,"X")</f>
        <v>0</v>
      </c>
      <c r="R27" s="145">
        <v>30</v>
      </c>
      <c r="S27" s="146">
        <f>IF((R27-Q27)&lt;0,0,SUM(R27-Q27))</f>
        <v>30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2:46" ht="26.25" customHeight="1" thickBot="1" x14ac:dyDescent="0.3">
      <c r="B28" s="19"/>
      <c r="C28" s="65"/>
      <c r="D28" s="65"/>
      <c r="E28" s="24"/>
      <c r="F28" s="25"/>
      <c r="G28" s="24"/>
      <c r="H28" s="65"/>
      <c r="I28" s="65"/>
      <c r="J28" s="65"/>
      <c r="K28" s="65"/>
      <c r="L28" s="65"/>
      <c r="M28" s="35"/>
      <c r="O28" s="156" t="s">
        <v>5</v>
      </c>
      <c r="P28" s="157"/>
      <c r="Q28" s="158">
        <f>SUMIFS(D8:D30,M8:M30,"Företagsekonomi",L8:L30,"X")</f>
        <v>0</v>
      </c>
      <c r="R28" s="158">
        <v>15</v>
      </c>
      <c r="S28" s="198">
        <f>IF((R28-Q28)&lt;0,0,SUM(R28-Q28))</f>
        <v>15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2:46" ht="21.75" customHeight="1" x14ac:dyDescent="0.35">
      <c r="B29" s="19"/>
      <c r="C29" s="65"/>
      <c r="D29" s="65"/>
      <c r="E29" s="24"/>
      <c r="F29" s="25"/>
      <c r="G29" s="24"/>
      <c r="H29" s="65"/>
      <c r="I29" s="65"/>
      <c r="J29" s="65"/>
      <c r="K29" s="65"/>
      <c r="L29" s="65"/>
      <c r="M29" s="35"/>
      <c r="O29" s="352" t="s">
        <v>64</v>
      </c>
      <c r="P29" s="353"/>
      <c r="Q29" s="353"/>
      <c r="R29" s="353"/>
      <c r="S29" s="356" t="s">
        <v>62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2:46" ht="27.75" customHeight="1" thickBot="1" x14ac:dyDescent="0.35">
      <c r="B30" s="72"/>
      <c r="C30" s="75"/>
      <c r="D30" s="75"/>
      <c r="E30" s="186"/>
      <c r="F30" s="187"/>
      <c r="G30" s="186"/>
      <c r="H30" s="75"/>
      <c r="I30" s="75"/>
      <c r="J30" s="75"/>
      <c r="K30" s="75"/>
      <c r="L30" s="75"/>
      <c r="M30" s="215"/>
      <c r="O30" s="199" t="s">
        <v>46</v>
      </c>
      <c r="P30" s="160"/>
      <c r="Q30" s="160" t="s">
        <v>3</v>
      </c>
      <c r="R30" s="160" t="s">
        <v>22</v>
      </c>
      <c r="S30" s="357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2:46" ht="27.75" customHeight="1" x14ac:dyDescent="0.25">
      <c r="B31" s="471" t="s">
        <v>171</v>
      </c>
      <c r="C31" s="472"/>
      <c r="D31" s="472"/>
      <c r="E31" s="472"/>
      <c r="F31" s="472"/>
      <c r="G31" s="472"/>
      <c r="H31" s="472"/>
      <c r="I31" s="472"/>
      <c r="J31" s="472"/>
      <c r="K31" s="472"/>
      <c r="L31" s="472"/>
      <c r="M31" s="473"/>
      <c r="O31" s="162" t="s">
        <v>65</v>
      </c>
      <c r="P31" s="163"/>
      <c r="Q31" s="200">
        <f>SUMIFS(D8:D30,L8:L30,"X")-(R19+R25+R27)-SUMIFS(D8:D30,M8:M30,"Annat ämne",L8:L30,"X")</f>
        <v>-195</v>
      </c>
      <c r="R31" s="196">
        <v>105</v>
      </c>
      <c r="S31" s="197" t="str">
        <f>IF((R31-Q31)&gt;105,"105",SUM(R31-Q31))</f>
        <v>105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2:46" ht="27.75" customHeight="1" x14ac:dyDescent="0.25">
      <c r="B32" s="431"/>
      <c r="C32" s="432"/>
      <c r="D32" s="432"/>
      <c r="E32" s="432"/>
      <c r="F32" s="432"/>
      <c r="G32" s="432"/>
      <c r="H32" s="432"/>
      <c r="I32" s="432"/>
      <c r="J32" s="432"/>
      <c r="K32" s="432"/>
      <c r="L32" s="432"/>
      <c r="M32" s="474"/>
      <c r="O32" s="166" t="s">
        <v>43</v>
      </c>
      <c r="P32" s="167"/>
      <c r="Q32" s="201">
        <f>SUMIFS(D8:D30,E8:E30,"G2E",L8:L30,"X")</f>
        <v>0</v>
      </c>
      <c r="R32" s="201">
        <v>15</v>
      </c>
      <c r="S32" s="197">
        <f t="shared" ref="S32:S33" si="3">IF((R32-Q32)&lt;0,0,SUM(R32-Q32))</f>
        <v>15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2:47" ht="25.5" customHeight="1" x14ac:dyDescent="0.3">
      <c r="B33" s="191"/>
      <c r="C33" s="56"/>
      <c r="D33" s="56"/>
      <c r="E33" s="56"/>
      <c r="F33" s="405" t="s">
        <v>44</v>
      </c>
      <c r="G33" s="404" t="s">
        <v>45</v>
      </c>
      <c r="H33" s="406" t="s">
        <v>61</v>
      </c>
      <c r="I33" s="407"/>
      <c r="J33" s="408"/>
      <c r="K33" s="400" t="s">
        <v>60</v>
      </c>
      <c r="L33" s="342" t="s">
        <v>195</v>
      </c>
      <c r="M33" s="398" t="s">
        <v>24</v>
      </c>
      <c r="O33" s="162" t="s">
        <v>170</v>
      </c>
      <c r="P33" s="167"/>
      <c r="Q33" s="201">
        <f>SUMIFS(D8:D30,E8:E30,"A1N",L8:L30,"X")+SUMIFS(D8:D30,E8:E30,"A1F",L8:L30,"X")+SUMIFS(D8:D30,E8:E30,"A2E",L8:L30,"X")</f>
        <v>0</v>
      </c>
      <c r="R33" s="201">
        <v>90</v>
      </c>
      <c r="S33" s="197">
        <f t="shared" si="3"/>
        <v>90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2:47" ht="31.5" customHeight="1" x14ac:dyDescent="0.25">
      <c r="B34" s="57" t="s">
        <v>52</v>
      </c>
      <c r="C34" s="11" t="s">
        <v>47</v>
      </c>
      <c r="D34" s="58" t="s">
        <v>10</v>
      </c>
      <c r="E34" s="11" t="s">
        <v>23</v>
      </c>
      <c r="F34" s="402"/>
      <c r="G34" s="403"/>
      <c r="H34" s="59" t="s">
        <v>58</v>
      </c>
      <c r="I34" s="60" t="s">
        <v>14</v>
      </c>
      <c r="J34" s="59" t="s">
        <v>201</v>
      </c>
      <c r="K34" s="343"/>
      <c r="L34" s="343"/>
      <c r="M34" s="399"/>
      <c r="O34" s="166" t="s">
        <v>167</v>
      </c>
      <c r="P34" s="202"/>
      <c r="Q34" s="203"/>
      <c r="R34" s="203"/>
      <c r="S34" s="204"/>
      <c r="T34" s="4"/>
      <c r="U34" s="4"/>
      <c r="V34" s="377" t="s">
        <v>199</v>
      </c>
      <c r="W34" s="378"/>
      <c r="X34" s="379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2:47" ht="27.75" customHeight="1" x14ac:dyDescent="0.25">
      <c r="B35" s="39"/>
      <c r="C35" s="62"/>
      <c r="D35" s="63"/>
      <c r="E35" s="64"/>
      <c r="F35" s="65"/>
      <c r="G35" s="65"/>
      <c r="H35" s="66"/>
      <c r="I35" s="66"/>
      <c r="J35" s="66"/>
      <c r="K35" s="66"/>
      <c r="L35" s="67"/>
      <c r="M35" s="68"/>
      <c r="O35" s="172" t="s">
        <v>50</v>
      </c>
      <c r="P35" s="167"/>
      <c r="Q35" s="205">
        <f>SUMIFS(D8:D30,M8:M30,"Biologi",E8:E30,"A1N",L8:L30,"X")+SUMIFS(D8:D30,M8:M30,"Biologi",E8:E30,"A1F",L8:L30,"x")+SUMIFS(D8:D30,M8:M30,"Biologi",E8:E30,"A2E",L8:L30,"X")</f>
        <v>0</v>
      </c>
      <c r="R35" s="205">
        <v>60</v>
      </c>
      <c r="S35" s="197">
        <f t="shared" ref="S35:S40" si="4">IF((R35-Q35)&lt;0,0,SUM(R35-Q35))</f>
        <v>60</v>
      </c>
      <c r="T35" s="4"/>
      <c r="U35" s="4"/>
      <c r="V35" s="380"/>
      <c r="W35" s="381"/>
      <c r="X35" s="382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2:47" ht="27.75" customHeight="1" x14ac:dyDescent="0.25">
      <c r="B36" s="19"/>
      <c r="C36" s="62"/>
      <c r="D36" s="63"/>
      <c r="E36" s="64"/>
      <c r="F36" s="65"/>
      <c r="G36" s="65"/>
      <c r="H36" s="66"/>
      <c r="I36" s="66"/>
      <c r="J36" s="66"/>
      <c r="K36" s="66"/>
      <c r="L36" s="67"/>
      <c r="M36" s="68"/>
      <c r="O36" s="172" t="s">
        <v>12</v>
      </c>
      <c r="P36" s="167"/>
      <c r="Q36" s="205">
        <f>SUMIFS(D8:D30,M8:M30,"Skogsbruksvetenskap",E8:E30,"A1N",L8:L30,"X")+SUMIFS(D8:D30,M8:M30,"Skogsbruksvetenskap",E8:E30,"A1F",L8:L30,"X")+SUMIFS(D8:D30,M8:M30,"Skogsbruksvetenskap",E8:E30,"A2E",L8:L30,"x")</f>
        <v>0</v>
      </c>
      <c r="R36" s="205">
        <v>60</v>
      </c>
      <c r="S36" s="197">
        <f t="shared" si="4"/>
        <v>60</v>
      </c>
      <c r="T36" s="4"/>
      <c r="U36" s="4"/>
      <c r="V36" s="380"/>
      <c r="W36" s="381"/>
      <c r="X36" s="382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2:47" ht="27.75" customHeight="1" x14ac:dyDescent="0.25">
      <c r="B37" s="19"/>
      <c r="C37" s="62"/>
      <c r="D37" s="63"/>
      <c r="E37" s="64"/>
      <c r="F37" s="65"/>
      <c r="G37" s="65"/>
      <c r="H37" s="66"/>
      <c r="I37" s="66"/>
      <c r="J37" s="66"/>
      <c r="K37" s="66"/>
      <c r="L37" s="67"/>
      <c r="M37" s="68"/>
      <c r="O37" s="172" t="s">
        <v>5</v>
      </c>
      <c r="P37" s="167"/>
      <c r="Q37" s="205">
        <f>SUMIFS(D8:D30,M8:M30,"Företagsekonomi",E8:E30,"A1N",L8:L30,"X")+SUMIFS(D8:D30,M8:M30,"Företagsekonomi",E8:E30,"A1F",L8:L30,"X")+SUMIFS(D8:D30,M8:M30,"Företagsekonomi",E8:E30,"A2E",L8:L30,"X")</f>
        <v>0</v>
      </c>
      <c r="R37" s="205">
        <v>60</v>
      </c>
      <c r="S37" s="197">
        <f t="shared" si="4"/>
        <v>60</v>
      </c>
      <c r="T37" s="4"/>
      <c r="U37" s="4"/>
      <c r="V37" s="380"/>
      <c r="W37" s="381"/>
      <c r="X37" s="382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2:47" ht="27.75" customHeight="1" x14ac:dyDescent="0.25">
      <c r="B38" s="19"/>
      <c r="C38" s="62"/>
      <c r="D38" s="63"/>
      <c r="E38" s="64"/>
      <c r="F38" s="65"/>
      <c r="G38" s="65"/>
      <c r="H38" s="66"/>
      <c r="I38" s="66"/>
      <c r="J38" s="66"/>
      <c r="K38" s="66"/>
      <c r="L38" s="67"/>
      <c r="M38" s="68"/>
      <c r="O38" s="172" t="s">
        <v>42</v>
      </c>
      <c r="P38" s="167"/>
      <c r="Q38" s="205">
        <f>SUMIFS(D8:D30,M8:M30,"Bioekonomimanagement",E8:E30,"A1N",L8:L30,"X")+SUMIFS(D8:D30,M8:M30,"Bioekonomimanagement",E8:E30,"A1F",L8:L30,"X")+SUMIFS(D8:D30,M8:M30,"Bioekonomimanagement",E8:E30,"A2E",L8:L30,"X")</f>
        <v>0</v>
      </c>
      <c r="R38" s="205">
        <v>60</v>
      </c>
      <c r="S38" s="197">
        <f t="shared" si="4"/>
        <v>60</v>
      </c>
      <c r="T38" s="4"/>
      <c r="U38" s="4"/>
      <c r="V38" s="380"/>
      <c r="W38" s="381"/>
      <c r="X38" s="382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2:47" ht="27.75" customHeight="1" thickBot="1" x14ac:dyDescent="0.3">
      <c r="B39" s="19"/>
      <c r="C39" s="62"/>
      <c r="D39" s="63"/>
      <c r="E39" s="64"/>
      <c r="F39" s="65"/>
      <c r="G39" s="65"/>
      <c r="H39" s="66"/>
      <c r="I39" s="66"/>
      <c r="J39" s="66"/>
      <c r="K39" s="66"/>
      <c r="L39" s="67"/>
      <c r="M39" s="68"/>
      <c r="O39" s="206" t="s">
        <v>21</v>
      </c>
      <c r="P39" s="207"/>
      <c r="Q39" s="208">
        <f>SUMIFS(D8:D30,E8:E30,"A2E",L8:L30,"X")</f>
        <v>0</v>
      </c>
      <c r="R39" s="208">
        <v>30</v>
      </c>
      <c r="S39" s="209">
        <f t="shared" si="4"/>
        <v>30</v>
      </c>
      <c r="T39" s="4"/>
      <c r="U39" s="4"/>
      <c r="V39" s="380"/>
      <c r="W39" s="381"/>
      <c r="X39" s="382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2:47" ht="27.75" customHeight="1" thickTop="1" thickBot="1" x14ac:dyDescent="0.35">
      <c r="B40" s="19"/>
      <c r="C40" s="62"/>
      <c r="D40" s="63"/>
      <c r="E40" s="64"/>
      <c r="F40" s="65"/>
      <c r="G40" s="65"/>
      <c r="H40" s="66"/>
      <c r="I40" s="66"/>
      <c r="J40" s="66"/>
      <c r="K40" s="66"/>
      <c r="L40" s="67"/>
      <c r="M40" s="68"/>
      <c r="O40" s="178" t="s">
        <v>160</v>
      </c>
      <c r="P40" s="179"/>
      <c r="Q40" s="180">
        <f>SUMIFS(D7:D30,L7:L30,"X")</f>
        <v>0</v>
      </c>
      <c r="R40" s="180">
        <v>300</v>
      </c>
      <c r="S40" s="181">
        <f t="shared" si="4"/>
        <v>300</v>
      </c>
      <c r="T40" s="4"/>
      <c r="U40" s="4"/>
      <c r="V40" s="383"/>
      <c r="W40" s="384"/>
      <c r="X40" s="385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2:47" ht="27.75" customHeight="1" x14ac:dyDescent="0.3">
      <c r="B41" s="36"/>
      <c r="C41" s="216"/>
      <c r="D41" s="217"/>
      <c r="E41" s="217"/>
      <c r="F41" s="218"/>
      <c r="G41" s="217"/>
      <c r="H41" s="219"/>
      <c r="I41" s="219"/>
      <c r="J41" s="219"/>
      <c r="K41" s="219"/>
      <c r="L41" s="220"/>
      <c r="M41" s="221"/>
      <c r="O41" s="188"/>
      <c r="P41" s="188"/>
      <c r="Q41" s="189"/>
      <c r="R41" s="189"/>
      <c r="S41" s="190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2:47" ht="34.5" customHeight="1" x14ac:dyDescent="0.35">
      <c r="B42" s="19"/>
      <c r="C42" s="65"/>
      <c r="D42" s="64"/>
      <c r="E42" s="64"/>
      <c r="F42" s="65"/>
      <c r="G42" s="65"/>
      <c r="H42" s="66"/>
      <c r="I42" s="66"/>
      <c r="J42" s="66"/>
      <c r="K42" s="66"/>
      <c r="L42" s="66"/>
      <c r="M42" s="68"/>
      <c r="O42" s="358"/>
      <c r="P42" s="358"/>
      <c r="Q42" s="358"/>
      <c r="R42" s="53"/>
      <c r="S42" s="53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2:47" ht="24" customHeight="1" x14ac:dyDescent="0.25">
      <c r="B43" s="36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21"/>
      <c r="O43" s="358"/>
      <c r="P43" s="358"/>
      <c r="Q43" s="358"/>
      <c r="R43" s="475"/>
      <c r="S43" s="475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2:47" ht="26.25" customHeight="1" x14ac:dyDescent="0.25">
      <c r="B44" s="19"/>
      <c r="C44" s="43"/>
      <c r="D44" s="24"/>
      <c r="E44" s="24"/>
      <c r="F44" s="25"/>
      <c r="G44" s="24"/>
      <c r="H44" s="40"/>
      <c r="I44" s="40"/>
      <c r="J44" s="40"/>
      <c r="K44" s="40"/>
      <c r="L44" s="24"/>
      <c r="M44" s="30"/>
      <c r="O44" s="358"/>
      <c r="P44" s="358"/>
      <c r="Q44" s="358"/>
      <c r="R44" s="192"/>
      <c r="S44" s="61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2:47" ht="26.25" customHeight="1" x14ac:dyDescent="0.25">
      <c r="B45" s="19"/>
      <c r="C45" s="65"/>
      <c r="D45" s="65"/>
      <c r="E45" s="24"/>
      <c r="F45" s="25"/>
      <c r="G45" s="24"/>
      <c r="H45" s="65"/>
      <c r="I45" s="65"/>
      <c r="J45" s="65"/>
      <c r="K45" s="65"/>
      <c r="L45" s="65"/>
      <c r="M45" s="30"/>
      <c r="O45" s="222"/>
      <c r="P45" s="222"/>
      <c r="Q45" s="222"/>
      <c r="R45" s="69"/>
      <c r="S45" s="69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2:47" ht="21.75" customHeight="1" x14ac:dyDescent="0.25">
      <c r="B46" s="19"/>
      <c r="C46" s="65"/>
      <c r="D46" s="65"/>
      <c r="E46" s="24"/>
      <c r="F46" s="25"/>
      <c r="G46" s="24"/>
      <c r="H46" s="65"/>
      <c r="I46" s="65"/>
      <c r="J46" s="65"/>
      <c r="K46" s="65"/>
      <c r="L46" s="65"/>
      <c r="M46" s="30"/>
      <c r="O46" s="344"/>
      <c r="P46" s="344"/>
      <c r="Q46" s="344"/>
      <c r="R46" s="69"/>
      <c r="S46" s="193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2:47" ht="21" customHeight="1" x14ac:dyDescent="0.25">
      <c r="B47" s="19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8"/>
      <c r="O47" s="344"/>
      <c r="P47" s="344"/>
      <c r="Q47" s="344"/>
      <c r="R47" s="70"/>
      <c r="S47" s="71"/>
      <c r="T47" s="69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2:47" ht="21" customHeight="1" thickBot="1" x14ac:dyDescent="0.3">
      <c r="B48" s="72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7"/>
      <c r="O48" s="344"/>
      <c r="P48" s="344"/>
      <c r="Q48" s="344"/>
      <c r="R48" s="70"/>
      <c r="S48" s="71"/>
      <c r="T48" s="69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3:46" ht="21" customHeight="1" x14ac:dyDescent="0.2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O49" s="344"/>
      <c r="P49" s="344"/>
      <c r="Q49" s="344"/>
      <c r="R49" s="70"/>
      <c r="S49" s="70"/>
      <c r="T49" s="69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3:46" ht="21" customHeight="1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O50" s="344"/>
      <c r="P50" s="344"/>
      <c r="Q50" s="344"/>
      <c r="R50" s="70"/>
      <c r="S50" s="70"/>
      <c r="T50" s="69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3:46" ht="21" customHeight="1" x14ac:dyDescent="0.2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O51" s="470"/>
      <c r="P51" s="470"/>
      <c r="Q51" s="470"/>
      <c r="R51" s="32"/>
      <c r="S51" s="32"/>
      <c r="T51" s="361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  <row r="52" spans="3:46" ht="21" customHeight="1" x14ac:dyDescent="0.2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O52" s="4"/>
      <c r="P52" s="4"/>
      <c r="Q52" s="4"/>
      <c r="R52" s="4"/>
      <c r="S52" s="4"/>
      <c r="T52" s="36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</row>
    <row r="53" spans="3:46" ht="21" customHeight="1" x14ac:dyDescent="0.25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O53" s="4"/>
      <c r="P53" s="4"/>
      <c r="Q53" s="4"/>
      <c r="R53" s="4"/>
      <c r="S53" s="4"/>
      <c r="T53" s="69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</row>
    <row r="54" spans="3:46" ht="21" customHeight="1" x14ac:dyDescent="0.2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O54" s="4"/>
      <c r="P54" s="4"/>
      <c r="Q54" s="4"/>
      <c r="R54" s="4"/>
      <c r="S54" s="4"/>
      <c r="T54" s="69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</row>
    <row r="55" spans="3:46" ht="21" customHeight="1" x14ac:dyDescent="0.2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O55" s="4"/>
      <c r="P55" s="4"/>
      <c r="Q55" s="4"/>
      <c r="R55" s="4"/>
      <c r="S55" s="4"/>
      <c r="T55" s="69"/>
      <c r="U55" s="27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</row>
    <row r="56" spans="3:46" ht="21" customHeight="1" x14ac:dyDescent="0.25">
      <c r="C56" s="4"/>
      <c r="D56" s="4"/>
      <c r="E56" s="4"/>
      <c r="F56" s="4"/>
      <c r="G56" s="4"/>
      <c r="H56" s="4"/>
      <c r="I56" s="4"/>
      <c r="J56" s="4"/>
      <c r="K56" s="4"/>
      <c r="L56" s="4"/>
      <c r="M56" s="79"/>
      <c r="N56" s="79"/>
      <c r="O56" s="79"/>
      <c r="P56" s="4"/>
      <c r="Q56" s="4"/>
      <c r="R56" s="4"/>
      <c r="S56" s="4"/>
      <c r="T56" s="69"/>
      <c r="U56" s="27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</row>
    <row r="57" spans="3:46" ht="21" customHeight="1" x14ac:dyDescent="0.25">
      <c r="C57" s="4"/>
      <c r="D57" s="4"/>
      <c r="E57" s="4"/>
      <c r="F57" s="4"/>
      <c r="G57" s="4"/>
      <c r="H57" s="4"/>
      <c r="I57" s="4"/>
      <c r="J57" s="4"/>
      <c r="K57" s="4"/>
      <c r="L57" s="4"/>
      <c r="M57" s="79"/>
      <c r="N57" s="79" t="s">
        <v>28</v>
      </c>
      <c r="O57" s="79"/>
      <c r="P57" s="4"/>
      <c r="Q57" s="4"/>
      <c r="R57" s="4"/>
      <c r="S57" s="4"/>
      <c r="T57" s="69"/>
      <c r="U57" s="27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</row>
    <row r="58" spans="3:46" ht="17.25" customHeight="1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79"/>
      <c r="N58" s="79" t="s">
        <v>29</v>
      </c>
      <c r="O58" s="79"/>
      <c r="P58" s="4"/>
      <c r="Q58" s="4"/>
      <c r="R58" s="4"/>
      <c r="S58" s="4"/>
      <c r="T58" s="69"/>
      <c r="U58" s="27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3:46" ht="17.25" customHeight="1" x14ac:dyDescent="0.25">
      <c r="C59" s="4"/>
      <c r="D59" s="4"/>
      <c r="E59" s="4"/>
      <c r="F59" s="4"/>
      <c r="G59" s="4"/>
      <c r="H59" s="4"/>
      <c r="I59" s="4"/>
      <c r="J59" s="4"/>
      <c r="K59" s="4"/>
      <c r="L59" s="4"/>
      <c r="M59" s="79"/>
      <c r="N59" s="79" t="s">
        <v>25</v>
      </c>
      <c r="O59" s="79"/>
      <c r="P59" s="4"/>
      <c r="Q59" s="4"/>
      <c r="R59" s="4"/>
      <c r="S59" s="4"/>
      <c r="T59" s="69"/>
      <c r="U59" s="27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</row>
    <row r="60" spans="3:46" ht="17.25" customHeight="1" x14ac:dyDescent="0.25">
      <c r="C60" s="4"/>
      <c r="D60" s="4"/>
      <c r="E60" s="4"/>
      <c r="F60" s="4"/>
      <c r="G60" s="4"/>
      <c r="H60" s="4"/>
      <c r="I60" s="4"/>
      <c r="J60" s="4"/>
      <c r="K60" s="4"/>
      <c r="L60" s="4"/>
      <c r="M60" s="79"/>
      <c r="N60" s="79" t="s">
        <v>26</v>
      </c>
      <c r="O60" s="79"/>
      <c r="P60" s="4"/>
      <c r="Q60" s="4"/>
      <c r="R60" s="4"/>
      <c r="S60" s="4"/>
      <c r="T60" s="69"/>
      <c r="U60" s="27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</row>
    <row r="61" spans="3:46" ht="17.25" customHeight="1" x14ac:dyDescent="0.25">
      <c r="C61" s="4"/>
      <c r="D61" s="4"/>
      <c r="E61" s="4"/>
      <c r="F61" s="4"/>
      <c r="G61" s="4"/>
      <c r="H61" s="4"/>
      <c r="I61" s="4"/>
      <c r="J61" s="4"/>
      <c r="K61" s="4"/>
      <c r="L61" s="4"/>
      <c r="M61" s="79"/>
      <c r="N61" s="79" t="s">
        <v>27</v>
      </c>
      <c r="O61" s="79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</row>
    <row r="62" spans="3:46" ht="17.25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79"/>
      <c r="N62" s="79" t="s">
        <v>30</v>
      </c>
      <c r="O62" s="79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</row>
    <row r="63" spans="3:46" ht="17.25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79"/>
      <c r="N63" s="79" t="s">
        <v>51</v>
      </c>
      <c r="O63" s="79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</row>
    <row r="64" spans="3:46" ht="17.25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79"/>
      <c r="N64" s="79"/>
      <c r="O64" s="7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</row>
    <row r="65" spans="3:46" ht="17.25" customHeight="1" x14ac:dyDescent="0.2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</row>
    <row r="66" spans="3:46" ht="17.25" customHeight="1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</row>
    <row r="67" spans="3:46" ht="17.25" customHeight="1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</row>
    <row r="68" spans="3:46" ht="21.75" customHeight="1" x14ac:dyDescent="0.2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</row>
    <row r="69" spans="3:46" ht="17.25" customHeight="1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</row>
    <row r="70" spans="3:46" ht="17.25" customHeight="1" x14ac:dyDescent="0.2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</row>
    <row r="71" spans="3:46" ht="17.25" customHeight="1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</row>
    <row r="72" spans="3:46" ht="17.25" customHeight="1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</row>
    <row r="73" spans="3:46" ht="17.25" customHeight="1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</row>
    <row r="74" spans="3:46" ht="17.25" customHeight="1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</row>
    <row r="75" spans="3:46" ht="17.25" customHeight="1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</row>
    <row r="76" spans="3:46" ht="17.25" customHeight="1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</row>
    <row r="77" spans="3:46" ht="17.25" customHeight="1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</row>
    <row r="78" spans="3:46" ht="17.25" customHeight="1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</row>
    <row r="79" spans="3:46" ht="17.25" customHeight="1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</row>
    <row r="80" spans="3:46" ht="17.25" customHeight="1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3:27" ht="17.25" customHeight="1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3:27" ht="17.25" customHeight="1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3:27" ht="17.25" customHeight="1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3:27" ht="17.25" customHeight="1" x14ac:dyDescent="0.2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3:27" ht="17.25" customHeight="1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3:27" ht="17.25" customHeight="1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3:27" ht="17.25" customHeight="1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3:27" ht="17.25" customHeight="1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3:27" ht="17.25" customHeight="1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3:27" ht="17.25" customHeight="1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3:27" ht="17.25" customHeight="1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3:27" ht="17.25" customHeight="1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3:27" ht="17.25" customHeight="1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3:27" ht="17.25" customHeight="1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3:27" ht="17.25" customHeight="1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3:27" ht="17.25" customHeight="1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3:13" ht="17.25" customHeight="1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3:13" ht="17.25" customHeight="1" x14ac:dyDescent="0.2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3:13" ht="17.25" customHeight="1" x14ac:dyDescent="0.2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3:13" ht="17.25" customHeight="1" x14ac:dyDescent="0.2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3:13" ht="17.25" customHeight="1" x14ac:dyDescent="0.2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3:13" ht="17.25" customHeight="1" x14ac:dyDescent="0.2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3:13" ht="17.25" customHeight="1" x14ac:dyDescent="0.2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3:13" ht="17.25" customHeight="1" x14ac:dyDescent="0.2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3:13" ht="17.25" customHeight="1" x14ac:dyDescent="0.2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</sheetData>
  <sheetProtection sheet="1" objects="1" scenarios="1"/>
  <mergeCells count="37">
    <mergeCell ref="X19:Y26"/>
    <mergeCell ref="B2:M4"/>
    <mergeCell ref="O2:S2"/>
    <mergeCell ref="O3:R3"/>
    <mergeCell ref="S3:S4"/>
    <mergeCell ref="V3:X11"/>
    <mergeCell ref="F5:F6"/>
    <mergeCell ref="G5:G6"/>
    <mergeCell ref="H5:J5"/>
    <mergeCell ref="K5:K6"/>
    <mergeCell ref="L5:L6"/>
    <mergeCell ref="M5:M6"/>
    <mergeCell ref="S9:S10"/>
    <mergeCell ref="O16:S16"/>
    <mergeCell ref="O17:R17"/>
    <mergeCell ref="S17:S18"/>
    <mergeCell ref="G33:G34"/>
    <mergeCell ref="H33:J33"/>
    <mergeCell ref="K33:K34"/>
    <mergeCell ref="M33:M34"/>
    <mergeCell ref="L33:L34"/>
    <mergeCell ref="B1:M1"/>
    <mergeCell ref="V34:X40"/>
    <mergeCell ref="T51:T52"/>
    <mergeCell ref="O46:Q46"/>
    <mergeCell ref="O50:Q50"/>
    <mergeCell ref="O51:Q51"/>
    <mergeCell ref="O47:Q47"/>
    <mergeCell ref="O48:Q48"/>
    <mergeCell ref="O49:Q49"/>
    <mergeCell ref="B31:M32"/>
    <mergeCell ref="O43:Q44"/>
    <mergeCell ref="R43:S43"/>
    <mergeCell ref="O29:R29"/>
    <mergeCell ref="S29:S30"/>
    <mergeCell ref="O42:Q42"/>
    <mergeCell ref="F33:F34"/>
  </mergeCells>
  <conditionalFormatting sqref="R39">
    <cfRule type="cellIs" dxfId="16" priority="10" operator="lessThan">
      <formula>15</formula>
    </cfRule>
  </conditionalFormatting>
  <conditionalFormatting sqref="R31">
    <cfRule type="cellIs" dxfId="15" priority="13" operator="lessThan">
      <formula>30</formula>
    </cfRule>
  </conditionalFormatting>
  <conditionalFormatting sqref="R32">
    <cfRule type="cellIs" dxfId="14" priority="12" operator="lessThan">
      <formula>15</formula>
    </cfRule>
  </conditionalFormatting>
  <conditionalFormatting sqref="R33">
    <cfRule type="cellIs" dxfId="13" priority="11" operator="lessThan">
      <formula>30</formula>
    </cfRule>
  </conditionalFormatting>
  <conditionalFormatting sqref="R35">
    <cfRule type="cellIs" dxfId="12" priority="9" operator="lessThan">
      <formula>15</formula>
    </cfRule>
  </conditionalFormatting>
  <conditionalFormatting sqref="T53:T55 T60 S5:S8 S24:S28 S31:S33 S35:S39 T47:T50">
    <cfRule type="cellIs" dxfId="11" priority="8" operator="greaterThan">
      <formula>0</formula>
    </cfRule>
  </conditionalFormatting>
  <conditionalFormatting sqref="S5:S8">
    <cfRule type="cellIs" dxfId="10" priority="7" operator="greaterThan">
      <formula>0</formula>
    </cfRule>
  </conditionalFormatting>
  <conditionalFormatting sqref="S11:S15">
    <cfRule type="cellIs" dxfId="9" priority="6" operator="greaterThan">
      <formula>0</formula>
    </cfRule>
  </conditionalFormatting>
  <conditionalFormatting sqref="S19:S23">
    <cfRule type="cellIs" dxfId="8" priority="5" operator="greaterThan">
      <formula>0</formula>
    </cfRule>
  </conditionalFormatting>
  <conditionalFormatting sqref="S31:S33 S39">
    <cfRule type="cellIs" dxfId="7" priority="4" operator="greaterThan">
      <formula>0</formula>
    </cfRule>
  </conditionalFormatting>
  <conditionalFormatting sqref="R45:S50">
    <cfRule type="containsText" dxfId="6" priority="3" operator="containsText" text="JA!">
      <formula>NOT(ISERROR(SEARCH("JA!",R45)))</formula>
    </cfRule>
  </conditionalFormatting>
  <conditionalFormatting sqref="S40:S41">
    <cfRule type="cellIs" dxfId="5" priority="2" operator="greaterThan">
      <formula>0</formula>
    </cfRule>
  </conditionalFormatting>
  <conditionalFormatting sqref="R51">
    <cfRule type="cellIs" dxfId="4" priority="1" operator="equal">
      <formula>"JA!"</formula>
    </cfRule>
  </conditionalFormatting>
  <dataValidations count="16">
    <dataValidation type="list" allowBlank="1" showInputMessage="1" showErrorMessage="1" sqref="M20">
      <formula1>#REF!</formula1>
    </dataValidation>
    <dataValidation type="list" allowBlank="1" showInputMessage="1" showErrorMessage="1" sqref="M12 G41 D26">
      <formula1>#REF!</formula1>
    </dataValidation>
    <dataValidation type="list" allowBlank="1" showInputMessage="1" showErrorMessage="1" sqref="M11">
      <formula1>$F$11:$G$11</formula1>
    </dataValidation>
    <dataValidation type="list" allowBlank="1" showInputMessage="1" showErrorMessage="1" sqref="M44:M46 M14 M37:M42 M21:M30">
      <formula1>F14:G14</formula1>
    </dataValidation>
    <dataValidation type="list" allowBlank="1" showInputMessage="1" showErrorMessage="1" sqref="M36">
      <formula1>$F$36:$G$36</formula1>
    </dataValidation>
    <dataValidation type="list" allowBlank="1" showInputMessage="1" showErrorMessage="1" sqref="M35">
      <formula1>$F$35:$G$35</formula1>
    </dataValidation>
    <dataValidation type="list" allowBlank="1" showInputMessage="1" showErrorMessage="1" sqref="M19">
      <formula1>$F$19:$G$19</formula1>
    </dataValidation>
    <dataValidation type="list" allowBlank="1" showInputMessage="1" showErrorMessage="1" sqref="M18">
      <formula1>$F$18:$G$18</formula1>
    </dataValidation>
    <dataValidation type="list" allowBlank="1" showInputMessage="1" showErrorMessage="1" sqref="M17">
      <formula1>$F$17:$G$17</formula1>
    </dataValidation>
    <dataValidation type="list" allowBlank="1" showInputMessage="1" showErrorMessage="1" sqref="M16">
      <formula1>$F$16:$G$16</formula1>
    </dataValidation>
    <dataValidation type="list" allowBlank="1" showInputMessage="1" showErrorMessage="1" sqref="M15">
      <formula1>$F$15:$G$15</formula1>
    </dataValidation>
    <dataValidation type="list" allowBlank="1" showInputMessage="1" showErrorMessage="1" sqref="M10">
      <formula1>$F$10:$G$10</formula1>
    </dataValidation>
    <dataValidation type="list" allowBlank="1" showInputMessage="1" showErrorMessage="1" sqref="M9">
      <formula1>$F$9:$G$9</formula1>
    </dataValidation>
    <dataValidation type="list" allowBlank="1" showInputMessage="1" showErrorMessage="1" sqref="M8">
      <formula1>$F$8:$G$8</formula1>
    </dataValidation>
    <dataValidation type="list" allowBlank="1" showInputMessage="1" showErrorMessage="1" sqref="M13">
      <formula1>$F$13:$G$13</formula1>
    </dataValidation>
    <dataValidation type="list" allowBlank="1" showInputMessage="1" showErrorMessage="1" sqref="E44:E46 E35:E42 E8:E30">
      <formula1>$N$57:$N$63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'JM-kraven'!$A$19:$A$22</xm:f>
          </x14:formula1>
          <xm:sqref>F41</xm:sqref>
        </x14:dataValidation>
        <x14:dataValidation type="list" allowBlank="1" showInputMessage="1" showErrorMessage="1">
          <x14:formula1>
            <xm:f>'JM-kraven'!$A$1:$A$16</xm:f>
          </x14:formula1>
          <xm:sqref>F35:G40 F42:G42</xm:sqref>
        </x14:dataValidation>
        <x14:dataValidation type="list" allowBlank="1" showInputMessage="1" showErrorMessage="1">
          <x14:formula1>
            <xm:f>'JM-kraven'!$A$2:$A$16</xm:f>
          </x14:formula1>
          <xm:sqref>F8:G13 F44:G46 F14:F30 G15:G30</xm:sqref>
        </x14:dataValidation>
        <x14:dataValidation type="list" allowBlank="1" showInputMessage="1" showErrorMessage="1">
          <x14:formula1>
            <xm:f>'JM-kraven'!$F$2:$F$5</xm:f>
          </x14:formula1>
          <xm:sqref>D8:D11 D13:D19 D21:D25 D27:D30 D35:D48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J103"/>
  <sheetViews>
    <sheetView zoomScaleNormal="100" workbookViewId="0">
      <selection activeCell="L28" sqref="L28"/>
    </sheetView>
  </sheetViews>
  <sheetFormatPr defaultColWidth="9.140625" defaultRowHeight="17.25" customHeight="1" x14ac:dyDescent="0.25"/>
  <cols>
    <col min="1" max="1" width="1.85546875" style="4" customWidth="1"/>
    <col min="2" max="2" width="9.140625" style="5"/>
    <col min="3" max="3" width="35.140625" style="5" customWidth="1"/>
    <col min="4" max="5" width="9.140625" style="5"/>
    <col min="6" max="6" width="26.42578125" style="5" customWidth="1"/>
    <col min="7" max="7" width="27" style="5" customWidth="1"/>
    <col min="8" max="8" width="15.140625" style="5" customWidth="1"/>
    <col min="9" max="9" width="16.7109375" style="5" customWidth="1"/>
    <col min="10" max="10" width="15.140625" style="5" customWidth="1"/>
    <col min="11" max="11" width="14.28515625" style="5" customWidth="1"/>
    <col min="12" max="12" width="26.140625" style="5" customWidth="1"/>
    <col min="13" max="13" width="3" style="4" customWidth="1"/>
    <col min="14" max="14" width="28.42578125" style="5" customWidth="1"/>
    <col min="15" max="15" width="16" style="5" customWidth="1"/>
    <col min="16" max="16" width="14.7109375" style="5" customWidth="1"/>
    <col min="17" max="17" width="9.140625" style="5"/>
    <col min="18" max="18" width="16.5703125" style="5" customWidth="1"/>
    <col min="19" max="19" width="9.140625" style="4" customWidth="1"/>
    <col min="20" max="20" width="9.140625" style="4"/>
    <col min="21" max="21" width="6.140625" style="4" customWidth="1"/>
    <col min="22" max="16384" width="9.140625" style="5"/>
  </cols>
  <sheetData>
    <row r="1" spans="2:62" ht="21.75" customHeight="1" x14ac:dyDescent="0.25">
      <c r="B1" s="490" t="s">
        <v>203</v>
      </c>
      <c r="C1" s="490"/>
      <c r="D1" s="490"/>
      <c r="E1" s="490"/>
      <c r="F1" s="490"/>
      <c r="G1" s="490"/>
      <c r="H1" s="490"/>
      <c r="I1" s="490"/>
      <c r="J1" s="490"/>
      <c r="K1" s="490"/>
      <c r="L1" s="490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"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35">
      <c r="B3" s="389" t="s">
        <v>169</v>
      </c>
      <c r="C3" s="390"/>
      <c r="D3" s="390"/>
      <c r="E3" s="390"/>
      <c r="F3" s="390"/>
      <c r="G3" s="390"/>
      <c r="H3" s="390"/>
      <c r="I3" s="390"/>
      <c r="J3" s="390"/>
      <c r="K3" s="390"/>
      <c r="L3" s="391"/>
      <c r="N3" s="491" t="s">
        <v>67</v>
      </c>
      <c r="O3" s="492"/>
      <c r="P3" s="492"/>
      <c r="Q3" s="492"/>
      <c r="R3" s="49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">
      <c r="B4" s="476"/>
      <c r="C4" s="477"/>
      <c r="D4" s="477"/>
      <c r="E4" s="477"/>
      <c r="F4" s="477"/>
      <c r="G4" s="477"/>
      <c r="H4" s="477"/>
      <c r="I4" s="477"/>
      <c r="J4" s="477"/>
      <c r="K4" s="477"/>
      <c r="L4" s="478"/>
      <c r="N4" s="498" t="s">
        <v>63</v>
      </c>
      <c r="O4" s="499"/>
      <c r="P4" s="499"/>
      <c r="Q4" s="499"/>
      <c r="R4" s="359" t="s">
        <v>62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">
      <c r="B5" s="503" t="s">
        <v>52</v>
      </c>
      <c r="C5" s="488"/>
      <c r="D5" s="488"/>
      <c r="E5" s="488"/>
      <c r="F5" s="488"/>
      <c r="G5" s="489"/>
      <c r="H5" s="502" t="s">
        <v>59</v>
      </c>
      <c r="I5" s="502"/>
      <c r="J5" s="502"/>
      <c r="K5" s="500" t="s">
        <v>60</v>
      </c>
      <c r="L5" s="505" t="s">
        <v>24</v>
      </c>
      <c r="N5" s="111" t="s">
        <v>46</v>
      </c>
      <c r="O5" s="112"/>
      <c r="P5" s="113" t="s">
        <v>3</v>
      </c>
      <c r="Q5" s="113" t="s">
        <v>22</v>
      </c>
      <c r="R5" s="359"/>
      <c r="S5" s="182"/>
      <c r="T5" s="182"/>
      <c r="U5" s="182"/>
      <c r="V5" s="27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25">
      <c r="B6" s="504"/>
      <c r="C6" s="235" t="s">
        <v>0</v>
      </c>
      <c r="D6" s="235" t="s">
        <v>10</v>
      </c>
      <c r="E6" s="235" t="s">
        <v>23</v>
      </c>
      <c r="F6" s="236" t="s">
        <v>44</v>
      </c>
      <c r="G6" s="237" t="s">
        <v>45</v>
      </c>
      <c r="H6" s="238" t="s">
        <v>58</v>
      </c>
      <c r="I6" s="239" t="s">
        <v>14</v>
      </c>
      <c r="J6" s="239" t="s">
        <v>201</v>
      </c>
      <c r="K6" s="501"/>
      <c r="L6" s="506"/>
      <c r="N6" s="249" t="s">
        <v>16</v>
      </c>
      <c r="O6" s="250"/>
      <c r="P6" s="116">
        <f>SUMIFS(D7:D48,L7:L48,"Skogsbruksvetenskap")</f>
        <v>0</v>
      </c>
      <c r="Q6" s="116">
        <v>135</v>
      </c>
      <c r="R6" s="117">
        <f>IF((Q6-P6)&lt;0,0,SUM(Q6-P6))</f>
        <v>135</v>
      </c>
      <c r="S6" s="182"/>
      <c r="T6" s="290">
        <f>IF(R6&lt;=0,Q6,P6)</f>
        <v>0</v>
      </c>
      <c r="U6" s="79"/>
      <c r="V6" s="27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25">
      <c r="B7" s="240"/>
      <c r="C7" s="241"/>
      <c r="D7" s="64"/>
      <c r="E7" s="64"/>
      <c r="F7" s="242"/>
      <c r="G7" s="64"/>
      <c r="H7" s="64"/>
      <c r="I7" s="64"/>
      <c r="J7" s="64"/>
      <c r="K7" s="64"/>
      <c r="L7" s="243"/>
      <c r="M7" s="22"/>
      <c r="N7" s="118" t="s">
        <v>17</v>
      </c>
      <c r="O7" s="115"/>
      <c r="P7" s="119">
        <f>SUM(H7:H48)</f>
        <v>0</v>
      </c>
      <c r="Q7" s="119">
        <v>15</v>
      </c>
      <c r="R7" s="117">
        <f t="shared" ref="R7:R15" si="0">IF((Q7-P7)&lt;0,0,SUM(Q7-P7))</f>
        <v>15</v>
      </c>
      <c r="S7" s="23"/>
      <c r="T7" s="79"/>
      <c r="U7" s="79"/>
      <c r="V7" s="27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25">
      <c r="B8" s="240"/>
      <c r="C8" s="241"/>
      <c r="D8" s="64"/>
      <c r="E8" s="64"/>
      <c r="F8" s="242"/>
      <c r="G8" s="64"/>
      <c r="H8" s="64"/>
      <c r="I8" s="64"/>
      <c r="J8" s="64"/>
      <c r="K8" s="64"/>
      <c r="L8" s="243"/>
      <c r="N8" s="118" t="s">
        <v>14</v>
      </c>
      <c r="O8" s="115"/>
      <c r="P8" s="119">
        <f>SUM(I7:I48)</f>
        <v>0</v>
      </c>
      <c r="Q8" s="119">
        <v>15</v>
      </c>
      <c r="R8" s="117">
        <f t="shared" si="0"/>
        <v>15</v>
      </c>
      <c r="S8" s="23"/>
      <c r="T8" s="79"/>
      <c r="U8" s="79"/>
      <c r="V8" s="27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25">
      <c r="B9" s="240"/>
      <c r="C9" s="241"/>
      <c r="D9" s="64"/>
      <c r="E9" s="64"/>
      <c r="F9" s="242"/>
      <c r="G9" s="64"/>
      <c r="H9" s="64"/>
      <c r="I9" s="64"/>
      <c r="J9" s="64"/>
      <c r="K9" s="64"/>
      <c r="L9" s="243"/>
      <c r="N9" s="118" t="s">
        <v>15</v>
      </c>
      <c r="O9" s="121"/>
      <c r="P9" s="119">
        <f>SUM(J7:J48)</f>
        <v>0</v>
      </c>
      <c r="Q9" s="122">
        <v>15</v>
      </c>
      <c r="R9" s="117">
        <f t="shared" si="0"/>
        <v>15</v>
      </c>
      <c r="S9" s="23"/>
      <c r="T9" s="79"/>
      <c r="U9" s="79"/>
      <c r="V9" s="27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25">
      <c r="B10" s="240"/>
      <c r="C10" s="241"/>
      <c r="D10" s="64"/>
      <c r="E10" s="64"/>
      <c r="F10" s="242"/>
      <c r="G10" s="64"/>
      <c r="H10" s="64"/>
      <c r="I10" s="64"/>
      <c r="J10" s="64"/>
      <c r="K10" s="64"/>
      <c r="L10" s="243"/>
      <c r="N10" s="118" t="s">
        <v>223</v>
      </c>
      <c r="O10" s="121"/>
      <c r="P10" s="119">
        <f>SUMIFS(D7:D48,L7:L48,"Skogsbruksvetenskap",E7:E48,"G2F")</f>
        <v>0</v>
      </c>
      <c r="Q10" s="122">
        <v>15</v>
      </c>
      <c r="R10" s="117">
        <f t="shared" si="0"/>
        <v>15</v>
      </c>
      <c r="S10" s="23"/>
      <c r="T10" s="79"/>
      <c r="U10" s="79"/>
      <c r="V10" s="27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25">
      <c r="B11" s="240"/>
      <c r="C11" s="241"/>
      <c r="D11" s="64"/>
      <c r="E11" s="64"/>
      <c r="F11" s="242"/>
      <c r="G11" s="64"/>
      <c r="H11" s="64"/>
      <c r="I11" s="64"/>
      <c r="J11" s="64"/>
      <c r="K11" s="64"/>
      <c r="L11" s="243"/>
      <c r="N11" s="118" t="s">
        <v>48</v>
      </c>
      <c r="O11" s="121"/>
      <c r="P11" s="119">
        <f>SUMIFS(D7:D48,L7:L48,"Skogsbruksvetenskap",E7:E48,"A1N")+SUMIFS(D7:D48,L7:L48,"Skogsbruksvetenskap",E7:E48,"A1F")</f>
        <v>0</v>
      </c>
      <c r="Q11" s="122">
        <v>30</v>
      </c>
      <c r="R11" s="117">
        <f t="shared" si="0"/>
        <v>30</v>
      </c>
      <c r="S11" s="23"/>
      <c r="T11" s="79"/>
      <c r="U11" s="79"/>
      <c r="V11" s="27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25">
      <c r="B12" s="240"/>
      <c r="C12" s="241"/>
      <c r="D12" s="217"/>
      <c r="E12" s="217"/>
      <c r="F12" s="244"/>
      <c r="G12" s="217"/>
      <c r="H12" s="217"/>
      <c r="I12" s="217"/>
      <c r="J12" s="217"/>
      <c r="K12" s="217"/>
      <c r="L12" s="243"/>
      <c r="N12" s="251" t="s">
        <v>18</v>
      </c>
      <c r="O12" s="252"/>
      <c r="P12" s="116">
        <f>SUMIFS(D7:D48,L7:L48,"Biologi")</f>
        <v>0</v>
      </c>
      <c r="Q12" s="116">
        <v>30</v>
      </c>
      <c r="R12" s="117">
        <f t="shared" si="0"/>
        <v>30</v>
      </c>
      <c r="S12" s="23"/>
      <c r="T12" s="290">
        <f t="shared" ref="T12:T14" si="1">IF(R12&lt;=0,Q12,P12)</f>
        <v>0</v>
      </c>
      <c r="U12" s="79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25">
      <c r="B13" s="240"/>
      <c r="C13" s="65"/>
      <c r="D13" s="64"/>
      <c r="E13" s="64"/>
      <c r="F13" s="242"/>
      <c r="G13" s="64"/>
      <c r="H13" s="64"/>
      <c r="I13" s="64"/>
      <c r="J13" s="64"/>
      <c r="K13" s="64"/>
      <c r="L13" s="243"/>
      <c r="N13" s="253" t="s">
        <v>19</v>
      </c>
      <c r="O13" s="115"/>
      <c r="P13" s="119">
        <f>SUM(K7:K48)</f>
        <v>0</v>
      </c>
      <c r="Q13" s="119">
        <v>15</v>
      </c>
      <c r="R13" s="117">
        <f t="shared" si="0"/>
        <v>15</v>
      </c>
      <c r="S13" s="79"/>
      <c r="T13" s="79"/>
      <c r="U13" s="79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25">
      <c r="B14" s="240"/>
      <c r="C14" s="65"/>
      <c r="D14" s="64"/>
      <c r="E14" s="64"/>
      <c r="F14" s="242"/>
      <c r="G14" s="64"/>
      <c r="H14" s="64"/>
      <c r="I14" s="64"/>
      <c r="J14" s="64"/>
      <c r="K14" s="64"/>
      <c r="L14" s="243"/>
      <c r="N14" s="251" t="s">
        <v>20</v>
      </c>
      <c r="O14" s="115"/>
      <c r="P14" s="116">
        <f>SUMIFS(D7:D48,L7:L48,"Företagsekonomi")+SUMIFS(D7:D48,L7:L48,"Nationalekonomi")+SUMIFS(D7:D48,L7:L48,"Bioekonomimanagement")</f>
        <v>0</v>
      </c>
      <c r="Q14" s="116">
        <v>30</v>
      </c>
      <c r="R14" s="117">
        <f t="shared" si="0"/>
        <v>30</v>
      </c>
      <c r="S14" s="79"/>
      <c r="T14" s="290">
        <f t="shared" si="1"/>
        <v>0</v>
      </c>
      <c r="U14" s="79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">
      <c r="B15" s="240"/>
      <c r="C15" s="65"/>
      <c r="D15" s="64"/>
      <c r="E15" s="64"/>
      <c r="F15" s="242"/>
      <c r="G15" s="64"/>
      <c r="H15" s="64"/>
      <c r="I15" s="64"/>
      <c r="J15" s="64"/>
      <c r="K15" s="64"/>
      <c r="L15" s="243"/>
      <c r="N15" s="254" t="s">
        <v>5</v>
      </c>
      <c r="O15" s="255"/>
      <c r="P15" s="256">
        <f>SUMIFS(D7:D48,L7:L48,"Företagsekonomi")</f>
        <v>0</v>
      </c>
      <c r="Q15" s="256">
        <v>15</v>
      </c>
      <c r="R15" s="294">
        <f t="shared" si="0"/>
        <v>15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35">
      <c r="B16" s="240"/>
      <c r="C16" s="65"/>
      <c r="D16" s="64"/>
      <c r="E16" s="64"/>
      <c r="F16" s="242"/>
      <c r="G16" s="64"/>
      <c r="H16" s="64"/>
      <c r="I16" s="64"/>
      <c r="J16" s="64"/>
      <c r="K16" s="64"/>
      <c r="L16" s="243"/>
      <c r="N16" s="494" t="s">
        <v>64</v>
      </c>
      <c r="O16" s="495"/>
      <c r="P16" s="495"/>
      <c r="Q16" s="495"/>
      <c r="R16" s="496" t="s">
        <v>62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">
      <c r="B17" s="240"/>
      <c r="C17" s="65"/>
      <c r="D17" s="64"/>
      <c r="E17" s="64"/>
      <c r="F17" s="242"/>
      <c r="G17" s="64"/>
      <c r="H17" s="64"/>
      <c r="I17" s="64"/>
      <c r="J17" s="64"/>
      <c r="K17" s="64"/>
      <c r="L17" s="243"/>
      <c r="N17" s="257" t="s">
        <v>46</v>
      </c>
      <c r="O17" s="126"/>
      <c r="P17" s="126" t="s">
        <v>3</v>
      </c>
      <c r="Q17" s="126" t="s">
        <v>22</v>
      </c>
      <c r="R17" s="497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25">
      <c r="B18" s="240"/>
      <c r="C18" s="65"/>
      <c r="D18" s="64"/>
      <c r="E18" s="64"/>
      <c r="F18" s="242"/>
      <c r="G18" s="64"/>
      <c r="H18" s="64"/>
      <c r="I18" s="64"/>
      <c r="J18" s="64"/>
      <c r="K18" s="64"/>
      <c r="L18" s="243"/>
      <c r="N18" s="295" t="s">
        <v>65</v>
      </c>
      <c r="O18" s="296"/>
      <c r="P18" s="298">
        <f>SUM(D7:D48)-(T6+T12+T14)-SUMIFS(D7:D48,L7:L48,"Annat ämne")</f>
        <v>0</v>
      </c>
      <c r="Q18" s="298">
        <v>105</v>
      </c>
      <c r="R18" s="301">
        <f>IF((Q18-P18)&gt;105,"105",SUM(Q18-P18))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25">
      <c r="B19" s="240"/>
      <c r="C19" s="65"/>
      <c r="D19" s="64"/>
      <c r="E19" s="64"/>
      <c r="F19" s="242"/>
      <c r="G19" s="64"/>
      <c r="H19" s="64"/>
      <c r="I19" s="64"/>
      <c r="J19" s="64"/>
      <c r="K19" s="64"/>
      <c r="L19" s="243"/>
      <c r="N19" s="258" t="s">
        <v>43</v>
      </c>
      <c r="O19" s="128"/>
      <c r="P19" s="299">
        <f>SUMIFS(D7:D48,E7:E48,"G2E")</f>
        <v>0</v>
      </c>
      <c r="Q19" s="299">
        <v>15</v>
      </c>
      <c r="R19" s="301">
        <f t="shared" ref="R19:R26" si="2">IF((Q19-P19)&lt;0,0,SUM(Q19-P19))</f>
        <v>15</v>
      </c>
      <c r="V19" s="192"/>
      <c r="W19" s="19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25">
      <c r="B20" s="240"/>
      <c r="C20" s="65"/>
      <c r="D20" s="64"/>
      <c r="E20" s="64"/>
      <c r="F20" s="242"/>
      <c r="G20" s="64"/>
      <c r="H20" s="64"/>
      <c r="I20" s="64"/>
      <c r="J20" s="64"/>
      <c r="K20" s="64"/>
      <c r="L20" s="243"/>
      <c r="N20" s="258" t="s">
        <v>75</v>
      </c>
      <c r="O20" s="128"/>
      <c r="P20" s="299">
        <f>SUMIFS(D7:D48,E7:E48,"A1N")+SUMIFS(D7:D48,E7:E48,"A1F")+SUMIFS(D7:D48,E7:E48,"A2E")</f>
        <v>0</v>
      </c>
      <c r="Q20" s="299">
        <v>90</v>
      </c>
      <c r="R20" s="301">
        <f t="shared" si="2"/>
        <v>90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25">
      <c r="B21" s="240"/>
      <c r="C21" s="65"/>
      <c r="D21" s="64"/>
      <c r="E21" s="64"/>
      <c r="F21" s="242"/>
      <c r="G21" s="64"/>
      <c r="H21" s="64"/>
      <c r="I21" s="64"/>
      <c r="J21" s="64"/>
      <c r="K21" s="64"/>
      <c r="L21" s="243"/>
      <c r="N21" s="295" t="s">
        <v>167</v>
      </c>
      <c r="O21" s="128"/>
      <c r="P21" s="299"/>
      <c r="Q21" s="299"/>
      <c r="R21" s="301"/>
      <c r="U21" s="479" t="s">
        <v>66</v>
      </c>
      <c r="V21" s="480"/>
      <c r="W21" s="481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25">
      <c r="B22" s="240"/>
      <c r="C22" s="65"/>
      <c r="D22" s="64"/>
      <c r="E22" s="64"/>
      <c r="F22" s="242"/>
      <c r="G22" s="64"/>
      <c r="H22" s="64"/>
      <c r="I22" s="64"/>
      <c r="J22" s="64"/>
      <c r="K22" s="64"/>
      <c r="L22" s="243"/>
      <c r="N22" s="258" t="s">
        <v>50</v>
      </c>
      <c r="O22" s="128"/>
      <c r="P22" s="299">
        <f>SUMIFS(D7:D48,L7:L48,"Biologi",E7:E48,"A1N")+SUMIFS(D7:D48,L7:L48,"Biologi",E7:E48,"A1F")+SUMIFS(D7:D48,L7:L48,"Biologi",E7:E48,"A2E")</f>
        <v>0</v>
      </c>
      <c r="Q22" s="299">
        <v>60</v>
      </c>
      <c r="R22" s="301">
        <f t="shared" si="2"/>
        <v>60</v>
      </c>
      <c r="U22" s="482"/>
      <c r="V22" s="483"/>
      <c r="W22" s="48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25">
      <c r="B23" s="240"/>
      <c r="C23" s="65"/>
      <c r="D23" s="64"/>
      <c r="E23" s="64"/>
      <c r="F23" s="242"/>
      <c r="G23" s="64"/>
      <c r="H23" s="64"/>
      <c r="I23" s="64"/>
      <c r="J23" s="64"/>
      <c r="K23" s="64"/>
      <c r="L23" s="243"/>
      <c r="N23" s="258" t="s">
        <v>12</v>
      </c>
      <c r="O23" s="128"/>
      <c r="P23" s="299">
        <f>SUMIFS(D7:D48,L7:L48,"Skogsbruksvetenskap",E7:E48,"A1N")+SUMIFS(D7:D48,L7:L48,"Skogsbruksvetenskap",E7:E48,"A1F")+SUMIFS(D7:D48,L7:L48,"Skogsbruksvetenskap",E7:E48,"A2E")</f>
        <v>0</v>
      </c>
      <c r="Q23" s="299">
        <v>60</v>
      </c>
      <c r="R23" s="301">
        <f t="shared" si="2"/>
        <v>60</v>
      </c>
      <c r="U23" s="482"/>
      <c r="V23" s="483"/>
      <c r="W23" s="48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25">
      <c r="B24" s="240"/>
      <c r="C24" s="65"/>
      <c r="D24" s="64"/>
      <c r="E24" s="64"/>
      <c r="F24" s="242"/>
      <c r="G24" s="64"/>
      <c r="H24" s="241"/>
      <c r="I24" s="241"/>
      <c r="J24" s="241"/>
      <c r="K24" s="241"/>
      <c r="L24" s="243"/>
      <c r="N24" s="258" t="s">
        <v>5</v>
      </c>
      <c r="O24" s="128"/>
      <c r="P24" s="299">
        <f>SUMIFS(D7:D48,L7:L48,"Företagsekonomi",E7:E48,"A1N")+SUMIFS(D7:D48,L7:L48,"Företagsekonomi",E7:E48,"A1F")+SUMIFS(D7:D48,L7:L48,"Företagsekonomi",E7:E48,"A2E")</f>
        <v>0</v>
      </c>
      <c r="Q24" s="299">
        <v>60</v>
      </c>
      <c r="R24" s="301">
        <f t="shared" si="2"/>
        <v>60</v>
      </c>
      <c r="U24" s="482"/>
      <c r="V24" s="483"/>
      <c r="W24" s="48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25">
      <c r="B25" s="240"/>
      <c r="C25" s="65"/>
      <c r="D25" s="64"/>
      <c r="E25" s="64"/>
      <c r="F25" s="242"/>
      <c r="G25" s="64"/>
      <c r="H25" s="241"/>
      <c r="I25" s="241"/>
      <c r="J25" s="241"/>
      <c r="K25" s="241"/>
      <c r="L25" s="243"/>
      <c r="N25" s="258" t="s">
        <v>42</v>
      </c>
      <c r="O25" s="128"/>
      <c r="P25" s="299">
        <f>SUMIFS(D7:D48,L7:L48,"Bioekonomimanagement",E7:E48,"A1N")+SUMIFS(D7:D48,L7:L48,"Bioekonomimanagement",E7:E48,"A1F")+SUMIFS(D7:D48,L7:L48,"Bioekonomimanagement",E7:E48,"A2E")</f>
        <v>0</v>
      </c>
      <c r="Q25" s="299">
        <v>60</v>
      </c>
      <c r="R25" s="301">
        <f t="shared" si="2"/>
        <v>60</v>
      </c>
      <c r="U25" s="482"/>
      <c r="V25" s="483"/>
      <c r="W25" s="48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">
      <c r="B26" s="240"/>
      <c r="C26" s="65"/>
      <c r="D26" s="64"/>
      <c r="E26" s="64"/>
      <c r="F26" s="242"/>
      <c r="G26" s="64"/>
      <c r="H26" s="65"/>
      <c r="I26" s="65"/>
      <c r="J26" s="65"/>
      <c r="K26" s="65"/>
      <c r="L26" s="243"/>
      <c r="N26" s="297" t="s">
        <v>163</v>
      </c>
      <c r="O26" s="134"/>
      <c r="P26" s="300">
        <f>SUMIFS(D7:D48,E7:E48,"A2E")</f>
        <v>0</v>
      </c>
      <c r="Q26" s="300">
        <v>30</v>
      </c>
      <c r="R26" s="302">
        <f t="shared" si="2"/>
        <v>30</v>
      </c>
      <c r="U26" s="482"/>
      <c r="V26" s="483"/>
      <c r="W26" s="48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35">
      <c r="B27" s="240"/>
      <c r="C27" s="65"/>
      <c r="D27" s="64"/>
      <c r="E27" s="64"/>
      <c r="F27" s="242"/>
      <c r="G27" s="64"/>
      <c r="H27" s="65"/>
      <c r="I27" s="245"/>
      <c r="J27" s="245"/>
      <c r="K27" s="218"/>
      <c r="L27" s="243"/>
      <c r="N27" s="259" t="s">
        <v>160</v>
      </c>
      <c r="O27" s="260"/>
      <c r="P27" s="261">
        <f>SUM(D7:D48)</f>
        <v>0</v>
      </c>
      <c r="Q27" s="261">
        <v>300</v>
      </c>
      <c r="R27" s="262">
        <f>IF((Q27-P27)&lt;0,0,SUM(Q27-P27))</f>
        <v>300</v>
      </c>
      <c r="U27" s="485"/>
      <c r="V27" s="486"/>
      <c r="W27" s="487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25">
      <c r="B28" s="240"/>
      <c r="C28" s="65"/>
      <c r="D28" s="64"/>
      <c r="E28" s="64"/>
      <c r="F28" s="242"/>
      <c r="G28" s="64"/>
      <c r="H28" s="65"/>
      <c r="I28" s="245"/>
      <c r="J28" s="245"/>
      <c r="K28" s="218"/>
      <c r="L28" s="243"/>
      <c r="N28" s="246"/>
      <c r="O28" s="246"/>
      <c r="P28" s="32"/>
      <c r="Q28" s="247"/>
      <c r="R28" s="69"/>
      <c r="V28" s="192"/>
      <c r="W28" s="192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25">
      <c r="B29" s="240"/>
      <c r="C29" s="65"/>
      <c r="D29" s="64"/>
      <c r="E29" s="64"/>
      <c r="F29" s="242"/>
      <c r="G29" s="64"/>
      <c r="H29" s="65"/>
      <c r="I29" s="245"/>
      <c r="J29" s="245"/>
      <c r="K29" s="218"/>
      <c r="L29" s="243"/>
      <c r="N29" s="246"/>
      <c r="O29" s="246"/>
      <c r="P29" s="32"/>
      <c r="Q29" s="247"/>
      <c r="R29" s="69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25">
      <c r="B30" s="240"/>
      <c r="C30" s="65"/>
      <c r="D30" s="64"/>
      <c r="E30" s="64"/>
      <c r="F30" s="242"/>
      <c r="G30" s="64"/>
      <c r="H30" s="65"/>
      <c r="I30" s="245"/>
      <c r="J30" s="245"/>
      <c r="K30" s="218"/>
      <c r="L30" s="243"/>
      <c r="N30" s="246"/>
      <c r="O30" s="246"/>
      <c r="P30" s="32"/>
      <c r="Q30" s="247"/>
      <c r="R30" s="6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25">
      <c r="B31" s="292"/>
      <c r="C31" s="291"/>
      <c r="D31" s="64"/>
      <c r="E31" s="64"/>
      <c r="F31" s="242"/>
      <c r="G31" s="64"/>
      <c r="H31" s="291"/>
      <c r="I31" s="291"/>
      <c r="J31" s="291"/>
      <c r="K31" s="291"/>
      <c r="L31" s="243"/>
      <c r="N31" s="246"/>
      <c r="O31" s="246"/>
      <c r="P31" s="32"/>
      <c r="Q31" s="247"/>
      <c r="R31" s="69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25">
      <c r="B32" s="292"/>
      <c r="C32" s="291"/>
      <c r="D32" s="64"/>
      <c r="E32" s="64"/>
      <c r="F32" s="242"/>
      <c r="G32" s="64"/>
      <c r="H32" s="291"/>
      <c r="I32" s="291"/>
      <c r="J32" s="291"/>
      <c r="K32" s="291"/>
      <c r="L32" s="243"/>
      <c r="N32" s="246"/>
      <c r="O32" s="246"/>
      <c r="P32" s="32"/>
      <c r="Q32" s="247"/>
      <c r="R32" s="6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25">
      <c r="B33" s="292"/>
      <c r="C33" s="291"/>
      <c r="D33" s="64"/>
      <c r="E33" s="64"/>
      <c r="F33" s="242"/>
      <c r="G33" s="64"/>
      <c r="H33" s="291"/>
      <c r="I33" s="291"/>
      <c r="J33" s="291"/>
      <c r="K33" s="291"/>
      <c r="L33" s="243"/>
      <c r="N33" s="246"/>
      <c r="O33" s="246"/>
      <c r="P33" s="32"/>
      <c r="Q33" s="247"/>
      <c r="R33" s="69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25">
      <c r="B34" s="292"/>
      <c r="C34" s="291"/>
      <c r="D34" s="64"/>
      <c r="E34" s="64"/>
      <c r="F34" s="242"/>
      <c r="G34" s="64"/>
      <c r="H34" s="291"/>
      <c r="I34" s="291"/>
      <c r="J34" s="291"/>
      <c r="K34" s="291"/>
      <c r="L34" s="243"/>
      <c r="N34" s="246"/>
      <c r="O34" s="246"/>
      <c r="P34" s="32"/>
      <c r="Q34" s="247"/>
      <c r="R34" s="69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19.5" customHeight="1" x14ac:dyDescent="0.25">
      <c r="B35" s="292"/>
      <c r="C35" s="291"/>
      <c r="D35" s="64"/>
      <c r="E35" s="64"/>
      <c r="F35" s="242"/>
      <c r="G35" s="64"/>
      <c r="H35" s="291"/>
      <c r="I35" s="291"/>
      <c r="J35" s="291"/>
      <c r="K35" s="291"/>
      <c r="L35" s="243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7" customHeight="1" x14ac:dyDescent="0.25">
      <c r="B36" s="292"/>
      <c r="C36" s="291"/>
      <c r="D36" s="64"/>
      <c r="E36" s="64"/>
      <c r="F36" s="242"/>
      <c r="G36" s="64"/>
      <c r="H36" s="291"/>
      <c r="I36" s="291"/>
      <c r="J36" s="291"/>
      <c r="K36" s="291"/>
      <c r="L36" s="243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25">
      <c r="B37" s="292"/>
      <c r="C37" s="291"/>
      <c r="D37" s="64"/>
      <c r="E37" s="64"/>
      <c r="F37" s="242"/>
      <c r="G37" s="64"/>
      <c r="H37" s="291"/>
      <c r="I37" s="291"/>
      <c r="J37" s="291"/>
      <c r="K37" s="291"/>
      <c r="L37" s="243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25">
      <c r="B38" s="240"/>
      <c r="C38" s="65"/>
      <c r="D38" s="64"/>
      <c r="E38" s="64"/>
      <c r="F38" s="242"/>
      <c r="G38" s="64"/>
      <c r="H38" s="66"/>
      <c r="I38" s="66"/>
      <c r="J38" s="66"/>
      <c r="K38" s="66"/>
      <c r="L38" s="243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25">
      <c r="B39" s="240"/>
      <c r="C39" s="65"/>
      <c r="D39" s="64"/>
      <c r="E39" s="64"/>
      <c r="F39" s="242"/>
      <c r="G39" s="64"/>
      <c r="H39" s="66"/>
      <c r="I39" s="66"/>
      <c r="J39" s="66"/>
      <c r="K39" s="66"/>
      <c r="L39" s="243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25">
      <c r="B40" s="240"/>
      <c r="C40" s="65"/>
      <c r="D40" s="64"/>
      <c r="E40" s="64"/>
      <c r="F40" s="242"/>
      <c r="G40" s="65"/>
      <c r="H40" s="66"/>
      <c r="I40" s="66"/>
      <c r="J40" s="66"/>
      <c r="K40" s="66"/>
      <c r="L40" s="243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25">
      <c r="B41" s="240"/>
      <c r="C41" s="65"/>
      <c r="D41" s="64"/>
      <c r="E41" s="64"/>
      <c r="F41" s="242"/>
      <c r="G41" s="65"/>
      <c r="H41" s="66"/>
      <c r="I41" s="66"/>
      <c r="J41" s="66"/>
      <c r="K41" s="66"/>
      <c r="L41" s="243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25">
      <c r="B42" s="240"/>
      <c r="C42" s="65"/>
      <c r="D42" s="64"/>
      <c r="E42" s="64"/>
      <c r="F42" s="242"/>
      <c r="G42" s="65"/>
      <c r="H42" s="66"/>
      <c r="I42" s="66"/>
      <c r="J42" s="66"/>
      <c r="K42" s="66"/>
      <c r="L42" s="243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25">
      <c r="B43" s="240"/>
      <c r="C43" s="65"/>
      <c r="D43" s="64"/>
      <c r="E43" s="64"/>
      <c r="F43" s="242"/>
      <c r="G43" s="65"/>
      <c r="H43" s="66"/>
      <c r="I43" s="66"/>
      <c r="J43" s="66"/>
      <c r="K43" s="66"/>
      <c r="L43" s="243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25">
      <c r="B44" s="240"/>
      <c r="C44" s="65"/>
      <c r="D44" s="64"/>
      <c r="E44" s="64"/>
      <c r="F44" s="242"/>
      <c r="G44" s="65"/>
      <c r="H44" s="66"/>
      <c r="I44" s="66"/>
      <c r="J44" s="66"/>
      <c r="K44" s="66"/>
      <c r="L44" s="68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25">
      <c r="B45" s="240"/>
      <c r="C45" s="65"/>
      <c r="D45" s="64"/>
      <c r="E45" s="64"/>
      <c r="F45" s="242"/>
      <c r="G45" s="65"/>
      <c r="H45" s="66"/>
      <c r="I45" s="66"/>
      <c r="J45" s="66"/>
      <c r="K45" s="66"/>
      <c r="L45" s="68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25">
      <c r="B46" s="240"/>
      <c r="C46" s="65"/>
      <c r="D46" s="64"/>
      <c r="E46" s="64"/>
      <c r="F46" s="242"/>
      <c r="G46" s="65"/>
      <c r="H46" s="66"/>
      <c r="I46" s="66"/>
      <c r="J46" s="66"/>
      <c r="K46" s="66"/>
      <c r="L46" s="68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x14ac:dyDescent="0.25">
      <c r="B47" s="240"/>
      <c r="C47" s="65"/>
      <c r="D47" s="64"/>
      <c r="E47" s="64"/>
      <c r="F47" s="242"/>
      <c r="G47" s="65"/>
      <c r="H47" s="66"/>
      <c r="I47" s="66"/>
      <c r="J47" s="66"/>
      <c r="K47" s="66"/>
      <c r="L47" s="68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thickBot="1" x14ac:dyDescent="0.3">
      <c r="B48" s="248"/>
      <c r="C48" s="75"/>
      <c r="D48" s="74"/>
      <c r="E48" s="74"/>
      <c r="F48" s="293"/>
      <c r="G48" s="74"/>
      <c r="H48" s="76"/>
      <c r="I48" s="76"/>
      <c r="J48" s="76"/>
      <c r="K48" s="76"/>
      <c r="L48" s="77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25">
      <c r="B49" s="4"/>
      <c r="C49" s="4"/>
      <c r="D49" s="78"/>
      <c r="E49" s="78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21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2:62" ht="17.2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17.2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21.7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N68" s="4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79"/>
      <c r="N69" s="79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79"/>
      <c r="N70" s="79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79"/>
      <c r="N71" s="79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79"/>
      <c r="N72" s="79"/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79">
        <v>7.5</v>
      </c>
      <c r="N73" s="79" t="s">
        <v>28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79">
        <v>15</v>
      </c>
      <c r="N74" s="79" t="s">
        <v>29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79">
        <v>30</v>
      </c>
      <c r="N75" s="79" t="s">
        <v>25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79">
        <v>60</v>
      </c>
      <c r="N76" s="79" t="s">
        <v>26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79"/>
      <c r="N77" s="79" t="s">
        <v>27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79"/>
      <c r="N78" s="79" t="s">
        <v>30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79"/>
      <c r="N79" s="79" t="s">
        <v>51</v>
      </c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79"/>
      <c r="N80" s="79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79"/>
      <c r="N81" s="79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79"/>
      <c r="N82" s="79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79"/>
      <c r="N83" s="79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79"/>
      <c r="N84" s="79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N93" s="4"/>
      <c r="O93" s="4"/>
      <c r="P93" s="4"/>
      <c r="Q93" s="4"/>
      <c r="R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ht="17.2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2:12" ht="17.2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</sheetData>
  <sheetProtection sheet="1" objects="1" scenarios="1" formatCells="0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 R26 R28:R34 R18:R19 R21">
    <cfRule type="cellIs" dxfId="3" priority="5" operator="greaterThan">
      <formula>0</formula>
    </cfRule>
  </conditionalFormatting>
  <conditionalFormatting sqref="R19 R21:R26">
    <cfRule type="cellIs" dxfId="2" priority="4" operator="greaterThan">
      <formula>0</formula>
    </cfRule>
  </conditionalFormatting>
  <conditionalFormatting sqref="R27">
    <cfRule type="cellIs" dxfId="1" priority="3" operator="greaterThan">
      <formula>0</formula>
    </cfRule>
  </conditionalFormatting>
  <conditionalFormatting sqref="R20">
    <cfRule type="cellIs" dxfId="0" priority="1" operator="greaterThan">
      <formula>0</formula>
    </cfRule>
  </conditionalFormatting>
  <dataValidations count="4">
    <dataValidation type="list" allowBlank="1" showInputMessage="1" showErrorMessage="1" sqref="L7:L43">
      <formula1>F7:G7</formula1>
    </dataValidation>
    <dataValidation type="list" allowBlank="1" showInputMessage="1" showErrorMessage="1" sqref="L44:L48">
      <formula1>F44:G44</formula1>
    </dataValidation>
    <dataValidation type="list" allowBlank="1" showInputMessage="1" showErrorMessage="1" sqref="G48">
      <formula1>$B$2:$B$16</formula1>
    </dataValidation>
    <dataValidation type="list" allowBlank="1" showInputMessage="1" showErrorMessage="1" sqref="E7:E48">
      <formula1>$N$73:$N$79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'JM-kraven'!$A$2:$A$16</xm:f>
          </x14:formula1>
          <xm:sqref>F7:F48 G7:G39</xm:sqref>
        </x14:dataValidation>
        <x14:dataValidation type="list" allowBlank="1" showInputMessage="1" showErrorMessage="1">
          <x14:formula1>
            <xm:f>'JM-kraven'!$A$1:$A$16</xm:f>
          </x14:formula1>
          <xm:sqref>G40:G47</xm:sqref>
        </x14:dataValidation>
        <x14:dataValidation type="list" allowBlank="1" showInputMessage="1" showErrorMessage="1">
          <x14:formula1>
            <xm:f>'JM-kraven'!$F$2:$F$5</xm:f>
          </x14:formula1>
          <xm:sqref>D7:D48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S26" sqref="S26"/>
    </sheetView>
  </sheetViews>
  <sheetFormatPr defaultRowHeight="15" x14ac:dyDescent="0.25"/>
  <cols>
    <col min="1" max="1" width="26.42578125" customWidth="1"/>
    <col min="2" max="6" width="9.140625" customWidth="1"/>
    <col min="8" max="19" width="9.140625" customWidth="1"/>
  </cols>
  <sheetData>
    <row r="2" spans="1:6" x14ac:dyDescent="0.25">
      <c r="A2" t="s">
        <v>42</v>
      </c>
      <c r="C2" t="s">
        <v>5</v>
      </c>
      <c r="F2">
        <v>7.5</v>
      </c>
    </row>
    <row r="3" spans="1:6" x14ac:dyDescent="0.25">
      <c r="A3" t="s">
        <v>13</v>
      </c>
      <c r="F3">
        <v>15</v>
      </c>
    </row>
    <row r="4" spans="1:6" x14ac:dyDescent="0.25">
      <c r="A4" t="s">
        <v>5</v>
      </c>
      <c r="C4" t="s">
        <v>13</v>
      </c>
      <c r="F4">
        <v>30</v>
      </c>
    </row>
    <row r="5" spans="1:6" x14ac:dyDescent="0.25">
      <c r="A5" s="1" t="s">
        <v>31</v>
      </c>
      <c r="C5" t="s">
        <v>12</v>
      </c>
      <c r="F5">
        <v>60</v>
      </c>
    </row>
    <row r="6" spans="1:6" x14ac:dyDescent="0.25">
      <c r="A6" s="2" t="s">
        <v>32</v>
      </c>
      <c r="C6" t="s">
        <v>35</v>
      </c>
    </row>
    <row r="7" spans="1:6" x14ac:dyDescent="0.25">
      <c r="A7" s="1" t="s">
        <v>33</v>
      </c>
    </row>
    <row r="8" spans="1:6" x14ac:dyDescent="0.25">
      <c r="A8" s="1" t="s">
        <v>34</v>
      </c>
    </row>
    <row r="9" spans="1:6" x14ac:dyDescent="0.25">
      <c r="A9" s="1" t="s">
        <v>35</v>
      </c>
    </row>
    <row r="10" spans="1:6" x14ac:dyDescent="0.25">
      <c r="A10" s="1" t="s">
        <v>36</v>
      </c>
    </row>
    <row r="11" spans="1:6" x14ac:dyDescent="0.25">
      <c r="A11" s="1" t="s">
        <v>37</v>
      </c>
    </row>
    <row r="12" spans="1:6" x14ac:dyDescent="0.25">
      <c r="A12" s="1" t="s">
        <v>38</v>
      </c>
    </row>
    <row r="13" spans="1:6" x14ac:dyDescent="0.25">
      <c r="A13" s="1" t="s">
        <v>12</v>
      </c>
    </row>
    <row r="14" spans="1:6" x14ac:dyDescent="0.25">
      <c r="A14" s="3" t="s">
        <v>39</v>
      </c>
    </row>
    <row r="15" spans="1:6" x14ac:dyDescent="0.25">
      <c r="A15" s="1" t="s">
        <v>40</v>
      </c>
    </row>
    <row r="16" spans="1:6" x14ac:dyDescent="0.25">
      <c r="A16" s="1" t="s">
        <v>41</v>
      </c>
    </row>
    <row r="17" spans="1:1" x14ac:dyDescent="0.25">
      <c r="A17" s="1"/>
    </row>
    <row r="18" spans="1:1" x14ac:dyDescent="0.25">
      <c r="A18" s="1"/>
    </row>
    <row r="19" spans="1:1" x14ac:dyDescent="0.25">
      <c r="A19" s="1" t="s">
        <v>13</v>
      </c>
    </row>
    <row r="20" spans="1:1" x14ac:dyDescent="0.25">
      <c r="A20" s="1" t="s">
        <v>12</v>
      </c>
    </row>
    <row r="21" spans="1:1" x14ac:dyDescent="0.25">
      <c r="A21" s="1" t="s">
        <v>5</v>
      </c>
    </row>
    <row r="22" spans="1:1" x14ac:dyDescent="0.25">
      <c r="A22" s="1" t="s">
        <v>42</v>
      </c>
    </row>
    <row r="23" spans="1:1" x14ac:dyDescent="0.25">
      <c r="A23" s="1"/>
    </row>
    <row r="24" spans="1:1" x14ac:dyDescent="0.25">
      <c r="A24">
        <v>7.5</v>
      </c>
    </row>
    <row r="25" spans="1:1" x14ac:dyDescent="0.25">
      <c r="A25">
        <v>15</v>
      </c>
    </row>
    <row r="26" spans="1:1" x14ac:dyDescent="0.25">
      <c r="A26">
        <v>30</v>
      </c>
    </row>
    <row r="27" spans="1:1" x14ac:dyDescent="0.25">
      <c r="A27">
        <v>60</v>
      </c>
    </row>
    <row r="28" spans="1:1" x14ac:dyDescent="0.25">
      <c r="A28" s="1"/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25</v>
      </c>
    </row>
    <row r="32" spans="1:1" x14ac:dyDescent="0.25">
      <c r="A32" t="s">
        <v>26</v>
      </c>
    </row>
    <row r="33" spans="1:1" x14ac:dyDescent="0.25">
      <c r="A33" t="s">
        <v>27</v>
      </c>
    </row>
    <row r="34" spans="1:1" x14ac:dyDescent="0.25">
      <c r="A34" t="s">
        <v>30</v>
      </c>
    </row>
    <row r="35" spans="1:1" x14ac:dyDescent="0.25">
      <c r="A35" t="s">
        <v>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Skogsvetarprogramet</vt:lpstr>
      <vt:lpstr>Info</vt:lpstr>
      <vt:lpstr>Skogsekonomi</vt:lpstr>
      <vt:lpstr>Forest &amp; Landscape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dcterms:created xsi:type="dcterms:W3CDTF">2019-03-22T09:54:42Z</dcterms:created>
  <dcterms:modified xsi:type="dcterms:W3CDTF">2025-03-18T09:41:52Z</dcterms:modified>
</cp:coreProperties>
</file>