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S11" i="7"/>
  <c r="U11" i="7" s="1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 xml:space="preserve">
Kursplanen gällde till och med vårterminen 2022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
Kursplanen gäller från och med vårterminen 2023 och tillsvidare</t>
        </r>
      </text>
    </comment>
  </commentList>
</comments>
</file>

<file path=xl/sharedStrings.xml><?xml version="1.0" encoding="utf-8"?>
<sst xmlns="http://schemas.openxmlformats.org/spreadsheetml/2006/main" count="757" uniqueCount="247">
  <si>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</si>
  <si>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</si>
  <si>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</si>
  <si>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</si>
  <si>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</si>
  <si>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</si>
  <si>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</si>
  <si>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</si>
  <si>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</si>
  <si>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</si>
  <si>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</si>
  <si>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</si>
  <si>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</si>
  <si>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</si>
  <si>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</si>
  <si>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</si>
  <si>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</si>
  <si>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</si>
  <si>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</si>
  <si>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</si>
  <si>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</si>
  <si>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</si>
  <si>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</si>
  <si>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</si>
  <si>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</si>
  <si>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</si>
  <si>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</si>
  <si>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</si>
  <si>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</si>
  <si>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</si>
  <si>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</si>
  <si>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</si>
  <si>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</si>
  <si>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</si>
  <si>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</si>
  <si>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</si>
  <si>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</si>
  <si>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</si>
  <si>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</si>
  <si>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</si>
  <si>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</si>
  <si>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</si>
  <si>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</si>
  <si>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</si>
  <si>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</si>
  <si>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</si>
  <si>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</si>
  <si>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</si>
  <si>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</si>
  <si>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</si>
  <si>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</si>
  <si>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</si>
  <si>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</si>
  <si>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</si>
  <si>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</si>
  <si>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</si>
  <si>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</si>
  <si>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</si>
  <si>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</si>
  <si>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</si>
  <si>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</si>
  <si>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</si>
  <si>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</si>
  <si>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</si>
  <si>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</si>
  <si>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</si>
  <si>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</si>
  <si>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</si>
  <si>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</si>
  <si>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</si>
  <si>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</si>
  <si>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</si>
  <si>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</si>
  <si>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</si>
  <si>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</si>
  <si>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</si>
  <si>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</si>
  <si>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</si>
  <si>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</si>
  <si>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</si>
  <si>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</si>
  <si>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</si>
  <si>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</si>
  <si>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</si>
  <si>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</si>
  <si>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</si>
  <si>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</si>
  <si>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</si>
  <si>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</si>
  <si>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</si>
  <si>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</si>
  <si>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</si>
  <si>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</si>
  <si>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</si>
  <si>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</si>
  <si>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</si>
  <si>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</si>
  <si>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</si>
  <si>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</si>
  <si>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</si>
  <si>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</si>
  <si>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</si>
  <si>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</si>
  <si>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</si>
  <si>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</si>
  <si>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</si>
  <si>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</si>
  <si>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</si>
  <si>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</si>
  <si>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</si>
  <si>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</si>
  <si>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</si>
  <si>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</si>
  <si>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</si>
  <si>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</si>
  <si>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</si>
  <si>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</si>
  <si>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</si>
  <si>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</si>
  <si>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</si>
  <si>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</si>
  <si>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</si>
  <si>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</si>
  <si>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</si>
  <si>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</si>
  <si>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</si>
  <si>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</si>
  <si>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</si>
  <si>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</si>
  <si>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</si>
  <si>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</si>
  <si>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</si>
  <si>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</si>
  <si>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</si>
  <si>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</si>
  <si>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</si>
  <si>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</si>
  <si>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</si>
  <si>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</si>
  <si>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</si>
  <si>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</si>
  <si>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</si>
  <si>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</si>
  <si>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</si>
  <si>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</si>
  <si>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</si>
  <si>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</si>
  <si>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</si>
  <si>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</si>
  <si>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</si>
  <si>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</si>
  <si>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</si>
  <si>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</si>
  <si>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</si>
  <si>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</si>
  <si>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</si>
  <si>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</si>
  <si>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</si>
  <si>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</si>
  <si>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</si>
  <si>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</si>
  <si>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</si>
  <si>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</si>
  <si>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</si>
  <si>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</si>
  <si>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</si>
  <si>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</si>
  <si>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</si>
  <si>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</si>
  <si>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</si>
  <si>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</si>
  <si>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</si>
  <si>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</si>
  <si>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</si>
  <si>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</si>
  <si>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</si>
  <si>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</si>
  <si>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</si>
  <si>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</si>
  <si>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</si>
  <si>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</si>
  <si>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</si>
  <si>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</si>
  <si>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</si>
  <si>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</si>
  <si>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</si>
  <si>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</si>
  <si>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</si>
  <si>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</si>
  <si>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</si>
  <si>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</si>
  <si>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</si>
  <si>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</si>
  <si>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</si>
  <si>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</si>
  <si>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</si>
  <si>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</si>
  <si>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</si>
  <si>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</si>
  <si>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</si>
  <si>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</si>
  <si>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</si>
  <si>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</si>
  <si>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</si>
  <si>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</si>
  <si>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</si>
  <si>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</si>
  <si>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</si>
  <si>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</si>
  <si>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</si>
  <si>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</si>
  <si>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</si>
  <si>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</si>
  <si>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</si>
  <si>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</si>
  <si>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</si>
  <si>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</si>
  <si>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</si>
  <si>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</si>
  <si>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</si>
  <si>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</si>
  <si>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</si>
  <si>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</si>
  <si>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</si>
  <si>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</si>
  <si>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t>FÖ0494</t>
  </si>
  <si>
    <t>Skoglig ekonomisk analys och virkesmarknad</t>
  </si>
  <si>
    <t>SV0039</t>
  </si>
  <si>
    <t>Skogsbruk - styrning och ekonomi</t>
  </si>
  <si>
    <t>Forest and Business Management</t>
  </si>
  <si>
    <t>SV0004</t>
  </si>
  <si>
    <t>Grundläggande företagsekonomisk metodkurs</t>
  </si>
  <si>
    <t>FÖ0447</t>
  </si>
  <si>
    <t>FÖ0484</t>
  </si>
  <si>
    <t>Redovisning II</t>
  </si>
  <si>
    <t>FÖ0486</t>
  </si>
  <si>
    <t>FÖ0487</t>
  </si>
  <si>
    <t>EX0336/EX1020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</si>
  <si>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</si>
  <si>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</si>
  <si>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</si>
  <si>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</si>
  <si>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Poäng i virkeslära</t>
  </si>
  <si>
    <t>Poäng i Skogs-teknologi</t>
  </si>
  <si>
    <t>Kraven behöver endast vara uppfyllda inom ett huvudområde</t>
  </si>
  <si>
    <r>
      <rPr>
        <b/>
        <sz val="12"/>
        <color theme="1"/>
        <rFont val="Calibri"/>
        <family val="2"/>
        <scheme val="minor"/>
      </rPr>
      <t>3. Om kursen har två huvudområden, välj då vilket huvudområde</t>
    </r>
    <r>
      <rPr>
        <sz val="12"/>
        <color theme="1"/>
        <rFont val="Calibri"/>
        <family val="2"/>
        <scheme val="minor"/>
      </rPr>
      <t xml:space="preserve"> i kolumn O kursen ska räknas som.</t>
    </r>
  </si>
  <si>
    <r>
      <rPr>
        <b/>
        <sz val="12"/>
        <color theme="1"/>
        <rFont val="Calibri"/>
        <family val="2"/>
        <scheme val="minor"/>
      </rPr>
      <t>1. Ladda ned  och spara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</si>
</sst>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07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31" fillId="3" borderId="2" xfId="0" applyFont="1" applyFill="1" applyBorder="1" applyProtection="1"/>
    <xf numFmtId="0" fontId="31" fillId="0" borderId="14" xfId="0" applyFont="1" applyFill="1" applyBorder="1" applyProtection="1"/>
    <xf numFmtId="0" fontId="0" fillId="3" borderId="12" xfId="0" applyFill="1" applyBorder="1" applyAlignment="1" applyProtection="1">
      <alignment wrapText="1"/>
    </xf>
    <xf numFmtId="0" fontId="34" fillId="4" borderId="37" xfId="0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5" fillId="0" borderId="4" xfId="0" applyFont="1" applyBorder="1" applyAlignment="1" applyProtection="1">
      <alignment horizontal="center"/>
      <protection locked="0"/>
    </xf>
    <xf numFmtId="0" fontId="35" fillId="3" borderId="0" xfId="0" applyFont="1" applyFill="1" applyProtection="1">
      <protection locked="0"/>
    </xf>
    <xf numFmtId="0" fontId="35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4" fillId="8" borderId="8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</cellXfs>
  <cellStyles count="2">
    <cellStyle name="Hyperlänk" xfId="1" builtinId="8"/>
    <cellStyle name="Normal" xfId="0" builtinId="0"/>
  </cellStyles>
  <dxfs count="4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2" width="9.85546875" style="5" customWidth="1"/>
    <col min="13" max="13" width="24.140625" style="5" customWidth="1"/>
    <col min="14" max="14" width="4" style="4" customWidth="1"/>
    <col min="15" max="15" width="28.42578125" style="5" customWidth="1"/>
    <col min="16" max="16" width="18" style="5" customWidth="1"/>
    <col min="17" max="17" width="14.7109375" style="5" customWidth="1"/>
    <col min="18" max="18" width="9.42578125" style="5" customWidth="1"/>
    <col min="19" max="19" width="21.140625" style="5" customWidth="1"/>
    <col min="20" max="20" width="7.7109375" style="5" customWidth="1"/>
    <col min="21" max="21" width="7.140625" style="5" customWidth="1"/>
    <col min="22" max="22" width="14.42578125" style="5" customWidth="1"/>
    <col min="23" max="30" width="9.140625" style="5"/>
    <col min="31" max="50" width="9.140625" style="4"/>
    <col min="51" max="16384" width="9.140625" style="5"/>
  </cols>
  <sheetData>
    <row r="1" spans="2:30" ht="49.5" customHeight="1" thickBot="1" x14ac:dyDescent="0.3">
      <c r="B1" s="402" t="s">
        <v>204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35">
      <c r="B2" s="353" t="s">
        <v>68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5"/>
      <c r="N2" s="6"/>
      <c r="O2" s="376" t="s">
        <v>70</v>
      </c>
      <c r="P2" s="377"/>
      <c r="Q2" s="377"/>
      <c r="R2" s="377"/>
      <c r="S2" s="378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35">
      <c r="B3" s="356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O3" s="379" t="s">
        <v>71</v>
      </c>
      <c r="P3" s="380"/>
      <c r="Q3" s="380"/>
      <c r="R3" s="380"/>
      <c r="S3" s="386" t="s">
        <v>62</v>
      </c>
      <c r="T3" s="4"/>
      <c r="U3" s="4"/>
      <c r="V3" s="387" t="s">
        <v>110</v>
      </c>
      <c r="W3" s="388"/>
      <c r="X3" s="389"/>
      <c r="Y3" s="4"/>
      <c r="Z3" s="4"/>
      <c r="AA3" s="4"/>
      <c r="AB3" s="4"/>
      <c r="AC3" s="4"/>
      <c r="AD3" s="4"/>
    </row>
    <row r="4" spans="2:30" ht="21" customHeight="1" x14ac:dyDescent="0.3">
      <c r="B4" s="359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1"/>
      <c r="O4" s="111" t="s">
        <v>46</v>
      </c>
      <c r="P4" s="112"/>
      <c r="Q4" s="113" t="s">
        <v>3</v>
      </c>
      <c r="R4" s="113" t="s">
        <v>22</v>
      </c>
      <c r="S4" s="386"/>
      <c r="T4" s="4"/>
      <c r="U4" s="4"/>
      <c r="V4" s="390"/>
      <c r="W4" s="391"/>
      <c r="X4" s="392"/>
      <c r="Y4" s="4"/>
      <c r="Z4" s="4"/>
      <c r="AA4" s="4"/>
      <c r="AB4" s="4"/>
      <c r="AC4" s="4"/>
      <c r="AD4" s="4"/>
    </row>
    <row r="5" spans="2:30" ht="31.5" customHeight="1" x14ac:dyDescent="0.25">
      <c r="B5" s="7"/>
      <c r="C5" s="8"/>
      <c r="D5" s="8"/>
      <c r="E5" s="8"/>
      <c r="F5" s="375" t="s">
        <v>44</v>
      </c>
      <c r="G5" s="374" t="s">
        <v>45</v>
      </c>
      <c r="H5" s="371" t="s">
        <v>59</v>
      </c>
      <c r="I5" s="372"/>
      <c r="J5" s="373"/>
      <c r="K5" s="364" t="s">
        <v>60</v>
      </c>
      <c r="L5" s="364" t="s">
        <v>76</v>
      </c>
      <c r="M5" s="362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90"/>
      <c r="W5" s="391"/>
      <c r="X5" s="392"/>
      <c r="Y5" s="4"/>
      <c r="Z5" s="4"/>
      <c r="AA5" s="4"/>
      <c r="AB5" s="4"/>
      <c r="AC5" s="4"/>
      <c r="AD5" s="4"/>
    </row>
    <row r="6" spans="2:30" ht="49.5" customHeight="1" x14ac:dyDescent="0.25">
      <c r="B6" s="10" t="s">
        <v>52</v>
      </c>
      <c r="C6" s="11" t="s">
        <v>2</v>
      </c>
      <c r="D6" s="11" t="s">
        <v>10</v>
      </c>
      <c r="E6" s="11" t="s">
        <v>23</v>
      </c>
      <c r="F6" s="370"/>
      <c r="G6" s="369"/>
      <c r="H6" s="12" t="s">
        <v>58</v>
      </c>
      <c r="I6" s="12" t="s">
        <v>14</v>
      </c>
      <c r="J6" s="12" t="s">
        <v>201</v>
      </c>
      <c r="K6" s="364"/>
      <c r="L6" s="364"/>
      <c r="M6" s="362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90"/>
      <c r="W6" s="391"/>
      <c r="X6" s="392"/>
      <c r="Y6" s="4"/>
      <c r="Z6" s="4"/>
      <c r="AA6" s="4"/>
      <c r="AB6" s="4"/>
      <c r="AC6" s="4"/>
      <c r="AD6" s="4"/>
    </row>
    <row r="7" spans="2:30" ht="21.75" customHeight="1" x14ac:dyDescent="0.25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90"/>
      <c r="W7" s="391"/>
      <c r="X7" s="392"/>
      <c r="Y7" s="4"/>
      <c r="Z7" s="4"/>
      <c r="AA7" s="4"/>
      <c r="AB7" s="4"/>
      <c r="AC7" s="4"/>
      <c r="AD7" s="4"/>
    </row>
    <row r="8" spans="2:30" ht="27.75" customHeight="1" x14ac:dyDescent="0.25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90"/>
      <c r="W8" s="391"/>
      <c r="X8" s="392"/>
      <c r="Y8" s="4"/>
      <c r="Z8" s="4"/>
      <c r="AA8" s="4"/>
      <c r="AB8" s="4"/>
      <c r="AC8" s="4"/>
      <c r="AD8" s="4"/>
    </row>
    <row r="9" spans="2:30" ht="27.75" customHeight="1" x14ac:dyDescent="0.25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86" t="s">
        <v>62</v>
      </c>
      <c r="T9" s="22"/>
      <c r="U9" s="22"/>
      <c r="V9" s="390"/>
      <c r="W9" s="391"/>
      <c r="X9" s="392"/>
      <c r="Y9" s="4"/>
      <c r="Z9" s="4"/>
      <c r="AA9" s="4"/>
      <c r="AB9" s="4"/>
      <c r="AC9" s="4"/>
      <c r="AD9" s="4"/>
    </row>
    <row r="10" spans="2:30" ht="27.75" customHeight="1" x14ac:dyDescent="0.3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86"/>
      <c r="T10" s="22"/>
      <c r="U10" s="22"/>
      <c r="V10" s="390"/>
      <c r="W10" s="391"/>
      <c r="X10" s="392"/>
      <c r="Y10" s="4"/>
      <c r="Z10" s="4"/>
      <c r="AA10" s="4"/>
      <c r="AB10" s="4"/>
      <c r="AC10" s="4"/>
      <c r="AD10" s="4"/>
    </row>
    <row r="11" spans="2:30" ht="24.75" customHeight="1" x14ac:dyDescent="0.25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93"/>
      <c r="W11" s="394"/>
      <c r="X11" s="395"/>
      <c r="Y11" s="4"/>
      <c r="Z11" s="4"/>
      <c r="AA11" s="4"/>
      <c r="AB11" s="4"/>
      <c r="AC11" s="4"/>
      <c r="AD11" s="4"/>
    </row>
    <row r="12" spans="2:30" ht="27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25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35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50" t="s">
        <v>67</v>
      </c>
      <c r="P16" s="351"/>
      <c r="Q16" s="351"/>
      <c r="R16" s="351"/>
      <c r="S16" s="352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35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82" t="s">
        <v>63</v>
      </c>
      <c r="P17" s="383"/>
      <c r="Q17" s="383"/>
      <c r="R17" s="383"/>
      <c r="S17" s="384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8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25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81"/>
      <c r="Y19" s="381"/>
      <c r="Z19" s="4"/>
      <c r="AA19" s="4"/>
      <c r="AB19" s="4"/>
      <c r="AC19" s="4"/>
      <c r="AD19" s="4"/>
    </row>
    <row r="20" spans="2:30" ht="27.75" customHeight="1" x14ac:dyDescent="0.25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81"/>
      <c r="Y20" s="381"/>
      <c r="Z20" s="4"/>
      <c r="AA20" s="4"/>
      <c r="AB20" s="4"/>
      <c r="AC20" s="4"/>
      <c r="AD20" s="4"/>
    </row>
    <row r="21" spans="2:30" ht="27.75" customHeight="1" x14ac:dyDescent="0.25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81"/>
      <c r="Y21" s="381"/>
      <c r="Z21" s="4"/>
      <c r="AA21" s="4"/>
      <c r="AB21" s="4"/>
      <c r="AC21" s="4"/>
      <c r="AD21" s="4"/>
    </row>
    <row r="22" spans="2:30" ht="27.75" customHeight="1" x14ac:dyDescent="0.25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81"/>
      <c r="Y22" s="381"/>
      <c r="Z22" s="4"/>
      <c r="AA22" s="4"/>
      <c r="AB22" s="4"/>
      <c r="AC22" s="4"/>
      <c r="AD22" s="4"/>
    </row>
    <row r="23" spans="2:30" ht="27.75" customHeight="1" x14ac:dyDescent="0.25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81"/>
      <c r="Y23" s="381"/>
      <c r="Z23" s="4"/>
      <c r="AA23" s="4"/>
      <c r="AB23" s="4"/>
      <c r="AC23" s="4"/>
      <c r="AD23" s="4"/>
    </row>
    <row r="24" spans="2:30" ht="27.75" customHeight="1" x14ac:dyDescent="0.25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81"/>
      <c r="Y24" s="381"/>
      <c r="Z24" s="4"/>
      <c r="AA24" s="4"/>
      <c r="AB24" s="4"/>
      <c r="AC24" s="4"/>
      <c r="AD24" s="4"/>
    </row>
    <row r="25" spans="2:30" ht="27.75" customHeight="1" x14ac:dyDescent="0.25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1"/>
      <c r="Y25" s="381"/>
      <c r="Z25" s="4"/>
      <c r="AA25" s="4"/>
      <c r="AB25" s="4"/>
      <c r="AC25" s="4"/>
      <c r="AD25" s="4"/>
    </row>
    <row r="26" spans="2:30" ht="27.75" customHeight="1" x14ac:dyDescent="0.25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81"/>
      <c r="Y26" s="381"/>
      <c r="Z26" s="4"/>
      <c r="AA26" s="4"/>
      <c r="AB26" s="4"/>
      <c r="AC26" s="4"/>
      <c r="AD26" s="4"/>
    </row>
    <row r="27" spans="2:30" ht="27.75" customHeight="1" x14ac:dyDescent="0.25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35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410" t="s">
        <v>64</v>
      </c>
      <c r="P29" s="411"/>
      <c r="Q29" s="411"/>
      <c r="R29" s="411"/>
      <c r="S29" s="414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412" t="s">
        <v>46</v>
      </c>
      <c r="P30" s="413"/>
      <c r="Q30" s="160" t="s">
        <v>3</v>
      </c>
      <c r="R30" s="161" t="s">
        <v>22</v>
      </c>
      <c r="S30" s="415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25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25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25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25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41" t="s">
        <v>74</v>
      </c>
      <c r="W34" s="342"/>
      <c r="X34" s="343"/>
      <c r="Y34" s="4"/>
      <c r="Z34" s="4"/>
      <c r="AA34" s="4"/>
      <c r="AB34" s="4"/>
      <c r="AC34" s="4"/>
      <c r="AD34" s="4"/>
    </row>
    <row r="35" spans="2:30" ht="27.75" customHeight="1" x14ac:dyDescent="0.25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44"/>
      <c r="W35" s="345"/>
      <c r="X35" s="346"/>
      <c r="Y35" s="4"/>
      <c r="Z35" s="4"/>
      <c r="AA35" s="4"/>
      <c r="AB35" s="4"/>
      <c r="AC35" s="4"/>
      <c r="AD35" s="4"/>
    </row>
    <row r="36" spans="2:30" ht="27.75" customHeight="1" x14ac:dyDescent="0.25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44"/>
      <c r="W36" s="345"/>
      <c r="X36" s="346"/>
      <c r="Y36" s="4"/>
      <c r="Z36" s="4"/>
      <c r="AA36" s="4"/>
      <c r="AB36" s="4"/>
      <c r="AC36" s="4"/>
      <c r="AD36" s="4"/>
    </row>
    <row r="37" spans="2:30" ht="27.75" customHeight="1" x14ac:dyDescent="0.25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44"/>
      <c r="W37" s="345"/>
      <c r="X37" s="346"/>
      <c r="Y37" s="4"/>
      <c r="Z37" s="4"/>
      <c r="AA37" s="4"/>
      <c r="AB37" s="4"/>
      <c r="AC37" s="4"/>
      <c r="AD37" s="4"/>
    </row>
    <row r="38" spans="2:30" ht="27.75" customHeight="1" x14ac:dyDescent="0.25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44"/>
      <c r="W38" s="345"/>
      <c r="X38" s="346"/>
      <c r="Y38" s="4"/>
      <c r="Z38" s="4"/>
      <c r="AA38" s="4"/>
      <c r="AB38" s="4"/>
      <c r="AC38" s="4"/>
      <c r="AD38" s="4"/>
    </row>
    <row r="39" spans="2:30" ht="27.75" customHeight="1" thickBot="1" x14ac:dyDescent="0.3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44"/>
      <c r="W39" s="345"/>
      <c r="X39" s="346"/>
      <c r="Y39" s="4"/>
      <c r="Z39" s="4"/>
      <c r="AA39" s="4"/>
      <c r="AB39" s="4"/>
      <c r="AC39" s="4"/>
      <c r="AD39" s="4"/>
    </row>
    <row r="40" spans="2:30" ht="27.75" customHeight="1" thickTop="1" thickBot="1" x14ac:dyDescent="0.35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47"/>
      <c r="W40" s="348"/>
      <c r="X40" s="349"/>
      <c r="Y40" s="4"/>
      <c r="Z40" s="4"/>
      <c r="AA40" s="4"/>
      <c r="AB40" s="4"/>
      <c r="AC40" s="4"/>
      <c r="AD40" s="4"/>
    </row>
    <row r="41" spans="2:30" ht="33" customHeight="1" x14ac:dyDescent="0.35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25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25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25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25">
      <c r="B45" s="405" t="s">
        <v>171</v>
      </c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7"/>
      <c r="O45" s="398"/>
      <c r="P45" s="398"/>
      <c r="Q45" s="398"/>
      <c r="R45" s="398"/>
      <c r="S45" s="398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">
      <c r="B46" s="408"/>
      <c r="C46" s="409"/>
      <c r="D46" s="56"/>
      <c r="E46" s="56"/>
      <c r="F46" s="370" t="s">
        <v>44</v>
      </c>
      <c r="G46" s="369" t="s">
        <v>45</v>
      </c>
      <c r="H46" s="366" t="s">
        <v>61</v>
      </c>
      <c r="I46" s="367"/>
      <c r="J46" s="368"/>
      <c r="K46" s="364" t="s">
        <v>60</v>
      </c>
      <c r="L46" s="403" t="s">
        <v>195</v>
      </c>
      <c r="M46" s="362" t="s">
        <v>24</v>
      </c>
      <c r="O46" s="399"/>
      <c r="P46" s="399"/>
      <c r="Q46" s="399"/>
      <c r="R46" s="404"/>
      <c r="S46" s="404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25">
      <c r="B47" s="57" t="s">
        <v>52</v>
      </c>
      <c r="C47" s="11" t="s">
        <v>47</v>
      </c>
      <c r="D47" s="58" t="s">
        <v>10</v>
      </c>
      <c r="E47" s="11" t="s">
        <v>23</v>
      </c>
      <c r="F47" s="367"/>
      <c r="G47" s="368"/>
      <c r="H47" s="59" t="s">
        <v>58</v>
      </c>
      <c r="I47" s="60" t="s">
        <v>14</v>
      </c>
      <c r="J47" s="59" t="s">
        <v>201</v>
      </c>
      <c r="K47" s="365"/>
      <c r="L47" s="365"/>
      <c r="M47" s="363"/>
      <c r="O47" s="399"/>
      <c r="P47" s="399"/>
      <c r="Q47" s="399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397"/>
      <c r="P48" s="397"/>
      <c r="Q48" s="397"/>
      <c r="R48" s="400"/>
      <c r="S48" s="400"/>
      <c r="T48" s="396"/>
      <c r="U48" s="396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397"/>
      <c r="P49" s="397"/>
      <c r="Q49" s="397"/>
      <c r="R49" s="400"/>
      <c r="S49" s="400"/>
      <c r="T49" s="396"/>
      <c r="U49" s="396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397"/>
      <c r="P50" s="397"/>
      <c r="Q50" s="397"/>
      <c r="R50" s="400"/>
      <c r="S50" s="401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397"/>
      <c r="P51" s="397"/>
      <c r="Q51" s="397"/>
      <c r="R51" s="400"/>
      <c r="S51" s="401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397"/>
      <c r="P52" s="397"/>
      <c r="Q52" s="397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397"/>
      <c r="P53" s="397"/>
      <c r="Q53" s="397"/>
      <c r="R53" s="70"/>
      <c r="S53" s="71"/>
      <c r="T53" s="381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397"/>
      <c r="P54" s="397"/>
      <c r="Q54" s="397"/>
      <c r="R54" s="70"/>
      <c r="S54" s="70"/>
      <c r="T54" s="381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397"/>
      <c r="P55" s="397"/>
      <c r="Q55" s="397"/>
      <c r="R55" s="396"/>
      <c r="S55" s="396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397"/>
      <c r="P56" s="397"/>
      <c r="Q56" s="397"/>
      <c r="R56" s="396"/>
      <c r="S56" s="396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25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25">
      <c r="Y97" s="4"/>
      <c r="Z97" s="4"/>
      <c r="AA97" s="4"/>
      <c r="AB97" s="4"/>
      <c r="AC97" s="4"/>
      <c r="AD97" s="4"/>
    </row>
    <row r="98" spans="25:30" ht="17.25" customHeight="1" x14ac:dyDescent="0.25">
      <c r="Y98" s="4"/>
      <c r="Z98" s="4"/>
      <c r="AA98" s="4"/>
      <c r="AB98" s="4"/>
      <c r="AC98" s="4"/>
      <c r="AD98" s="4"/>
    </row>
    <row r="99" spans="25:30" ht="17.25" customHeight="1" x14ac:dyDescent="0.25">
      <c r="Y99" s="4"/>
      <c r="Z99" s="4"/>
      <c r="AA99" s="4"/>
      <c r="AB99" s="4"/>
      <c r="AC99" s="4"/>
      <c r="AD99" s="4"/>
    </row>
    <row r="100" spans="25:30" ht="17.25" customHeight="1" x14ac:dyDescent="0.25">
      <c r="Y100" s="4"/>
      <c r="Z100" s="4"/>
      <c r="AA100" s="4"/>
      <c r="AB100" s="4"/>
      <c r="AC100" s="4"/>
      <c r="AD100" s="4"/>
    </row>
    <row r="101" spans="25:30" ht="17.25" customHeight="1" x14ac:dyDescent="0.25">
      <c r="Y101" s="4"/>
      <c r="Z101" s="4"/>
      <c r="AA101" s="4"/>
      <c r="AB101" s="4"/>
      <c r="AC101" s="4"/>
      <c r="AD101" s="4"/>
    </row>
    <row r="102" spans="25:30" ht="17.25" customHeight="1" x14ac:dyDescent="0.25">
      <c r="Y102" s="4"/>
      <c r="Z102" s="4"/>
      <c r="AA102" s="4"/>
      <c r="AB102" s="4"/>
      <c r="AC102" s="4"/>
      <c r="AD102" s="4"/>
    </row>
    <row r="103" spans="25:30" ht="17.25" customHeight="1" x14ac:dyDescent="0.25">
      <c r="Y103" s="4"/>
      <c r="Z103" s="4"/>
      <c r="AA103" s="4"/>
      <c r="AB103" s="4"/>
      <c r="AC103" s="4"/>
      <c r="AD103" s="4"/>
    </row>
    <row r="104" spans="25:30" ht="17.25" customHeight="1" x14ac:dyDescent="0.25">
      <c r="Y104" s="4"/>
      <c r="Z104" s="4"/>
      <c r="AA104" s="4"/>
      <c r="AB104" s="4"/>
      <c r="AC104" s="4"/>
      <c r="AD104" s="4"/>
    </row>
    <row r="105" spans="25:30" ht="17.25" customHeight="1" x14ac:dyDescent="0.25">
      <c r="Y105" s="4"/>
      <c r="Z105" s="4"/>
      <c r="AA105" s="4"/>
      <c r="AB105" s="4"/>
      <c r="AC105" s="4"/>
      <c r="AD105" s="4"/>
    </row>
    <row r="106" spans="25:30" ht="17.25" customHeight="1" x14ac:dyDescent="0.25">
      <c r="Y106" s="4"/>
      <c r="Z106" s="4"/>
      <c r="AA106" s="4"/>
      <c r="AB106" s="4"/>
      <c r="AC106" s="4"/>
      <c r="AD106" s="4"/>
    </row>
    <row r="107" spans="25:30" ht="17.25" customHeight="1" x14ac:dyDescent="0.25">
      <c r="Y107" s="4"/>
      <c r="Z107" s="4"/>
      <c r="AA107" s="4"/>
      <c r="AB107" s="4"/>
      <c r="AC107" s="4"/>
      <c r="AD107" s="4"/>
    </row>
    <row r="108" spans="25:30" ht="17.25" customHeight="1" x14ac:dyDescent="0.25">
      <c r="Y108" s="4"/>
      <c r="Z108" s="4"/>
      <c r="AA108" s="4"/>
      <c r="AB108" s="4"/>
      <c r="AC108" s="4"/>
      <c r="AD108" s="4"/>
    </row>
    <row r="109" spans="25:30" ht="17.25" customHeight="1" x14ac:dyDescent="0.25">
      <c r="Y109" s="4"/>
      <c r="Z109" s="4"/>
      <c r="AA109" s="4"/>
      <c r="AB109" s="4"/>
      <c r="AC109" s="4"/>
      <c r="AD109" s="4"/>
    </row>
    <row r="110" spans="25:30" ht="17.25" customHeight="1" x14ac:dyDescent="0.25">
      <c r="Y110" s="4"/>
      <c r="Z110" s="4"/>
      <c r="AA110" s="4"/>
      <c r="AB110" s="4"/>
      <c r="AC110" s="4"/>
      <c r="AD110" s="4"/>
    </row>
    <row r="111" spans="25:30" ht="17.25" customHeight="1" x14ac:dyDescent="0.25">
      <c r="Y111" s="4"/>
      <c r="Z111" s="4"/>
      <c r="AA111" s="4"/>
      <c r="AB111" s="4"/>
      <c r="AC111" s="4"/>
      <c r="AD111" s="4"/>
    </row>
    <row r="112" spans="25:30" ht="17.25" customHeight="1" x14ac:dyDescent="0.25">
      <c r="Y112" s="4"/>
      <c r="Z112" s="4"/>
      <c r="AA112" s="4"/>
      <c r="AB112" s="4"/>
      <c r="AC112" s="4"/>
      <c r="AD112" s="4"/>
    </row>
    <row r="113" spans="25:30" ht="17.25" customHeight="1" x14ac:dyDescent="0.25">
      <c r="Y113" s="4"/>
      <c r="Z113" s="4"/>
      <c r="AA113" s="4"/>
      <c r="AB113" s="4"/>
      <c r="AC113" s="4"/>
      <c r="AD113" s="4"/>
    </row>
    <row r="114" spans="25:30" ht="17.25" customHeight="1" x14ac:dyDescent="0.25">
      <c r="Y114" s="4"/>
      <c r="Z114" s="4"/>
      <c r="AA114" s="4"/>
      <c r="AB114" s="4"/>
      <c r="AC114" s="4"/>
      <c r="AD114" s="4"/>
    </row>
    <row r="115" spans="25:30" ht="17.25" customHeight="1" x14ac:dyDescent="0.25">
      <c r="Y115" s="4"/>
      <c r="Z115" s="4"/>
      <c r="AA115" s="4"/>
      <c r="AB115" s="4"/>
      <c r="AC115" s="4"/>
      <c r="AD115" s="4"/>
    </row>
    <row r="116" spans="25:30" ht="17.25" customHeight="1" x14ac:dyDescent="0.25">
      <c r="Y116" s="4"/>
      <c r="Z116" s="4"/>
      <c r="AA116" s="4"/>
      <c r="AB116" s="4"/>
      <c r="AC116" s="4"/>
      <c r="AD116" s="4"/>
    </row>
    <row r="117" spans="25:30" ht="17.25" customHeight="1" x14ac:dyDescent="0.25">
      <c r="Y117" s="4"/>
      <c r="Z117" s="4"/>
      <c r="AA117" s="4"/>
      <c r="AB117" s="4"/>
      <c r="AC117" s="4"/>
      <c r="AD117" s="4"/>
    </row>
    <row r="118" spans="25:30" ht="17.25" customHeight="1" x14ac:dyDescent="0.25">
      <c r="Y118" s="4"/>
      <c r="Z118" s="4"/>
      <c r="AA118" s="4"/>
      <c r="AB118" s="4"/>
      <c r="AC118" s="4"/>
      <c r="AD118" s="4"/>
    </row>
    <row r="119" spans="25:30" ht="17.25" customHeight="1" x14ac:dyDescent="0.25">
      <c r="Y119" s="4"/>
      <c r="Z119" s="4"/>
      <c r="AA119" s="4"/>
      <c r="AB119" s="4"/>
      <c r="AC119" s="4"/>
      <c r="AD119" s="4"/>
    </row>
    <row r="120" spans="25:30" ht="17.25" customHeight="1" x14ac:dyDescent="0.25">
      <c r="Y120" s="4"/>
      <c r="Z120" s="4"/>
      <c r="AA120" s="4"/>
      <c r="AB120" s="4"/>
      <c r="AC120" s="4"/>
      <c r="AD120" s="4"/>
    </row>
    <row r="121" spans="25:30" ht="17.25" customHeight="1" x14ac:dyDescent="0.25">
      <c r="Y121" s="4"/>
      <c r="Z121" s="4"/>
      <c r="AA121" s="4"/>
      <c r="AB121" s="4"/>
      <c r="AC121" s="4"/>
      <c r="AD121" s="4"/>
    </row>
    <row r="122" spans="25:30" ht="17.25" customHeight="1" x14ac:dyDescent="0.25">
      <c r="Y122" s="4"/>
      <c r="Z122" s="4"/>
      <c r="AA122" s="4"/>
      <c r="AB122" s="4"/>
      <c r="AC122" s="4"/>
      <c r="AD122" s="4"/>
    </row>
    <row r="123" spans="25:30" ht="17.25" customHeight="1" x14ac:dyDescent="0.25">
      <c r="Y123" s="4"/>
      <c r="Z123" s="4"/>
      <c r="AA123" s="4"/>
      <c r="AB123" s="4"/>
      <c r="AC123" s="4"/>
      <c r="AD123" s="4"/>
    </row>
    <row r="124" spans="25:30" ht="17.25" customHeight="1" x14ac:dyDescent="0.25">
      <c r="Y124" s="4"/>
      <c r="Z124" s="4"/>
      <c r="AA124" s="4"/>
      <c r="AB124" s="4"/>
      <c r="AC124" s="4"/>
      <c r="AD124" s="4"/>
    </row>
    <row r="125" spans="25:30" ht="17.25" customHeight="1" x14ac:dyDescent="0.25">
      <c r="Y125" s="4"/>
      <c r="Z125" s="4"/>
      <c r="AA125" s="4"/>
      <c r="AB125" s="4"/>
      <c r="AC125" s="4"/>
      <c r="AD125" s="4"/>
    </row>
    <row r="126" spans="25:30" ht="17.25" customHeight="1" x14ac:dyDescent="0.25">
      <c r="Y126" s="4"/>
      <c r="Z126" s="4"/>
      <c r="AA126" s="4"/>
      <c r="AB126" s="4"/>
      <c r="AC126" s="4"/>
      <c r="AD126" s="4"/>
    </row>
    <row r="127" spans="25:30" ht="17.25" customHeight="1" x14ac:dyDescent="0.25">
      <c r="Y127" s="4"/>
      <c r="Z127" s="4"/>
      <c r="AA127" s="4"/>
      <c r="AB127" s="4"/>
      <c r="AC127" s="4"/>
      <c r="AD127" s="4"/>
    </row>
    <row r="128" spans="25:30" ht="17.25" customHeight="1" x14ac:dyDescent="0.25">
      <c r="Y128" s="4"/>
      <c r="Z128" s="4"/>
      <c r="AA128" s="4"/>
      <c r="AB128" s="4"/>
      <c r="AC128" s="4"/>
      <c r="AD128" s="4"/>
    </row>
    <row r="129" spans="25:30" ht="17.25" customHeight="1" x14ac:dyDescent="0.25">
      <c r="Y129" s="4"/>
      <c r="Z129" s="4"/>
      <c r="AA129" s="4"/>
      <c r="AB129" s="4"/>
      <c r="AC129" s="4"/>
      <c r="AD129" s="4"/>
    </row>
    <row r="130" spans="25:30" ht="17.25" customHeight="1" x14ac:dyDescent="0.25">
      <c r="Y130" s="4"/>
      <c r="Z130" s="4"/>
      <c r="AA130" s="4"/>
      <c r="AB130" s="4"/>
      <c r="AC130" s="4"/>
      <c r="AD130" s="4"/>
    </row>
    <row r="131" spans="25:30" ht="17.25" customHeight="1" x14ac:dyDescent="0.25">
      <c r="Y131" s="4"/>
      <c r="Z131" s="4"/>
      <c r="AA131" s="4"/>
      <c r="AB131" s="4"/>
      <c r="AC131" s="4"/>
      <c r="AD131" s="4"/>
    </row>
    <row r="132" spans="25:30" ht="17.25" customHeight="1" x14ac:dyDescent="0.25">
      <c r="Y132" s="4"/>
      <c r="Z132" s="4"/>
      <c r="AA132" s="4"/>
      <c r="AB132" s="4"/>
      <c r="AC132" s="4"/>
      <c r="AD132" s="4"/>
    </row>
    <row r="133" spans="25:30" ht="17.25" customHeight="1" x14ac:dyDescent="0.25">
      <c r="Y133" s="4"/>
      <c r="Z133" s="4"/>
      <c r="AA133" s="4"/>
      <c r="AB133" s="4"/>
      <c r="AC133" s="4"/>
      <c r="AD133" s="4"/>
    </row>
    <row r="134" spans="25:30" ht="17.25" customHeight="1" x14ac:dyDescent="0.25">
      <c r="Y134" s="4"/>
      <c r="Z134" s="4"/>
      <c r="AA134" s="4"/>
      <c r="AB134" s="4"/>
      <c r="AC134" s="4"/>
      <c r="AD134" s="4"/>
    </row>
    <row r="135" spans="25:30" ht="17.25" customHeight="1" x14ac:dyDescent="0.25">
      <c r="Y135" s="4"/>
      <c r="Z135" s="4"/>
      <c r="AA135" s="4"/>
      <c r="AB135" s="4"/>
      <c r="AC135" s="4"/>
      <c r="AD135" s="4"/>
    </row>
    <row r="136" spans="25:30" ht="17.25" customHeight="1" x14ac:dyDescent="0.25">
      <c r="Y136" s="4"/>
      <c r="Z136" s="4"/>
      <c r="AA136" s="4"/>
      <c r="AB136" s="4"/>
      <c r="AC136" s="4"/>
      <c r="AD136" s="4"/>
    </row>
    <row r="137" spans="25:30" ht="17.25" customHeight="1" x14ac:dyDescent="0.25">
      <c r="Y137" s="4"/>
      <c r="Z137" s="4"/>
      <c r="AA137" s="4"/>
      <c r="AB137" s="4"/>
      <c r="AC137" s="4"/>
      <c r="AD137" s="4"/>
    </row>
    <row r="138" spans="25:30" ht="17.25" customHeight="1" x14ac:dyDescent="0.25">
      <c r="Y138" s="4"/>
      <c r="Z138" s="4"/>
      <c r="AA138" s="4"/>
      <c r="AB138" s="4"/>
      <c r="AC138" s="4"/>
      <c r="AD138" s="4"/>
    </row>
    <row r="139" spans="25:30" ht="17.25" customHeight="1" x14ac:dyDescent="0.25">
      <c r="Y139" s="4"/>
      <c r="Z139" s="4"/>
      <c r="AA139" s="4"/>
      <c r="AB139" s="4"/>
      <c r="AC139" s="4"/>
      <c r="AD139" s="4"/>
    </row>
    <row r="140" spans="25:30" ht="17.25" customHeight="1" x14ac:dyDescent="0.25">
      <c r="Y140" s="4"/>
      <c r="Z140" s="4"/>
      <c r="AA140" s="4"/>
      <c r="AB140" s="4"/>
      <c r="AC140" s="4"/>
      <c r="AD140" s="4"/>
    </row>
    <row r="141" spans="25:30" ht="17.25" customHeight="1" x14ac:dyDescent="0.25">
      <c r="Y141" s="4"/>
      <c r="Z141" s="4"/>
      <c r="AA141" s="4"/>
      <c r="AB141" s="4"/>
      <c r="AC141" s="4"/>
      <c r="AD141" s="4"/>
    </row>
    <row r="142" spans="25:30" ht="17.25" customHeight="1" x14ac:dyDescent="0.25">
      <c r="Y142" s="4"/>
      <c r="Z142" s="4"/>
      <c r="AA142" s="4"/>
      <c r="AB142" s="4"/>
      <c r="AC142" s="4"/>
      <c r="AD142" s="4"/>
    </row>
    <row r="143" spans="25:30" ht="17.25" customHeight="1" x14ac:dyDescent="0.25">
      <c r="Y143" s="4"/>
      <c r="Z143" s="4"/>
      <c r="AA143" s="4"/>
      <c r="AB143" s="4"/>
      <c r="AC143" s="4"/>
      <c r="AD143" s="4"/>
    </row>
    <row r="144" spans="25:30" ht="17.25" customHeight="1" x14ac:dyDescent="0.25">
      <c r="Y144" s="4"/>
      <c r="Z144" s="4"/>
      <c r="AA144" s="4"/>
      <c r="AB144" s="4"/>
      <c r="AC144" s="4"/>
      <c r="AD144" s="4"/>
    </row>
    <row r="145" spans="25:30" ht="17.25" customHeight="1" x14ac:dyDescent="0.25">
      <c r="Y145" s="4"/>
      <c r="Z145" s="4"/>
      <c r="AA145" s="4"/>
      <c r="AB145" s="4"/>
      <c r="AC145" s="4"/>
      <c r="AD145" s="4"/>
    </row>
    <row r="146" spans="25:30" ht="17.25" customHeight="1" x14ac:dyDescent="0.25">
      <c r="Y146" s="4"/>
      <c r="Z146" s="4"/>
      <c r="AA146" s="4"/>
      <c r="AB146" s="4"/>
      <c r="AC146" s="4"/>
      <c r="AD146" s="4"/>
    </row>
    <row r="147" spans="25:30" ht="17.25" customHeight="1" x14ac:dyDescent="0.25">
      <c r="Y147" s="4"/>
      <c r="Z147" s="4"/>
      <c r="AA147" s="4"/>
      <c r="AB147" s="4"/>
      <c r="AC147" s="4"/>
      <c r="AD147" s="4"/>
    </row>
    <row r="148" spans="25:30" ht="17.25" customHeight="1" x14ac:dyDescent="0.25">
      <c r="Y148" s="4"/>
      <c r="Z148" s="4"/>
      <c r="AA148" s="4"/>
      <c r="AB148" s="4"/>
      <c r="AC148" s="4"/>
      <c r="AD148" s="4"/>
    </row>
    <row r="149" spans="25:30" ht="17.25" customHeight="1" x14ac:dyDescent="0.25">
      <c r="Y149" s="4"/>
      <c r="Z149" s="4"/>
      <c r="AA149" s="4"/>
      <c r="AB149" s="4"/>
      <c r="AC149" s="4"/>
      <c r="AD149" s="4"/>
    </row>
    <row r="150" spans="25:30" ht="17.25" customHeight="1" x14ac:dyDescent="0.25">
      <c r="Y150" s="4"/>
      <c r="Z150" s="4"/>
      <c r="AA150" s="4"/>
      <c r="AB150" s="4"/>
      <c r="AC150" s="4"/>
      <c r="AD150" s="4"/>
    </row>
    <row r="151" spans="25:30" ht="17.25" customHeight="1" x14ac:dyDescent="0.25">
      <c r="Y151" s="4"/>
      <c r="Z151" s="4"/>
      <c r="AA151" s="4"/>
      <c r="AB151" s="4"/>
      <c r="AC151" s="4"/>
      <c r="AD151" s="4"/>
    </row>
    <row r="152" spans="25:30" ht="17.25" customHeight="1" x14ac:dyDescent="0.25">
      <c r="Y152" s="4"/>
      <c r="Z152" s="4"/>
      <c r="AA152" s="4"/>
      <c r="AB152" s="4"/>
      <c r="AC152" s="4"/>
      <c r="AD152" s="4"/>
    </row>
    <row r="153" spans="25:30" ht="17.25" customHeight="1" x14ac:dyDescent="0.25">
      <c r="Y153" s="4"/>
      <c r="Z153" s="4"/>
      <c r="AA153" s="4"/>
      <c r="AB153" s="4"/>
      <c r="AC153" s="4"/>
      <c r="AD153" s="4"/>
    </row>
    <row r="154" spans="25:30" ht="17.25" customHeight="1" x14ac:dyDescent="0.25">
      <c r="Y154" s="4"/>
      <c r="Z154" s="4"/>
      <c r="AA154" s="4"/>
      <c r="AB154" s="4"/>
      <c r="AC154" s="4"/>
      <c r="AD154" s="4"/>
    </row>
    <row r="155" spans="25:30" ht="17.25" customHeight="1" x14ac:dyDescent="0.25">
      <c r="Y155" s="4"/>
      <c r="Z155" s="4"/>
      <c r="AA155" s="4"/>
      <c r="AB155" s="4"/>
      <c r="AC155" s="4"/>
      <c r="AD155" s="4"/>
    </row>
    <row r="156" spans="25:30" ht="17.25" customHeight="1" x14ac:dyDescent="0.25">
      <c r="Y156" s="4"/>
      <c r="Z156" s="4"/>
      <c r="AA156" s="4"/>
      <c r="AB156" s="4"/>
      <c r="AC156" s="4"/>
      <c r="AD156" s="4"/>
    </row>
    <row r="157" spans="25:30" ht="17.25" customHeight="1" x14ac:dyDescent="0.25">
      <c r="Y157" s="4"/>
      <c r="Z157" s="4"/>
      <c r="AA157" s="4"/>
      <c r="AB157" s="4"/>
      <c r="AC157" s="4"/>
      <c r="AD157" s="4"/>
    </row>
    <row r="158" spans="25:30" ht="17.25" customHeight="1" x14ac:dyDescent="0.25">
      <c r="Y158" s="4"/>
      <c r="Z158" s="4"/>
      <c r="AA158" s="4"/>
      <c r="AB158" s="4"/>
      <c r="AC158" s="4"/>
      <c r="AD158" s="4"/>
    </row>
    <row r="159" spans="25:30" ht="17.25" customHeight="1" x14ac:dyDescent="0.25">
      <c r="Y159" s="4"/>
      <c r="Z159" s="4"/>
      <c r="AA159" s="4"/>
      <c r="AB159" s="4"/>
      <c r="AC159" s="4"/>
      <c r="AD159" s="4"/>
    </row>
    <row r="160" spans="25:30" ht="17.25" customHeight="1" x14ac:dyDescent="0.25">
      <c r="Y160" s="4"/>
      <c r="Z160" s="4"/>
      <c r="AA160" s="4"/>
      <c r="AB160" s="4"/>
      <c r="AC160" s="4"/>
      <c r="AD160" s="4"/>
    </row>
    <row r="161" spans="25:30" ht="17.25" customHeight="1" x14ac:dyDescent="0.25">
      <c r="Y161" s="4"/>
      <c r="Z161" s="4"/>
      <c r="AA161" s="4"/>
      <c r="AB161" s="4"/>
      <c r="AC161" s="4"/>
      <c r="AD161" s="4"/>
    </row>
    <row r="162" spans="25:30" ht="17.25" customHeight="1" x14ac:dyDescent="0.25">
      <c r="Y162" s="4"/>
      <c r="Z162" s="4"/>
      <c r="AA162" s="4"/>
      <c r="AB162" s="4"/>
      <c r="AC162" s="4"/>
      <c r="AD162" s="4"/>
    </row>
    <row r="163" spans="25:30" ht="17.25" customHeight="1" x14ac:dyDescent="0.25">
      <c r="Y163" s="4"/>
      <c r="Z163" s="4"/>
      <c r="AA163" s="4"/>
      <c r="AB163" s="4"/>
      <c r="AC163" s="4"/>
      <c r="AD163" s="4"/>
    </row>
    <row r="164" spans="25:30" ht="17.25" customHeight="1" x14ac:dyDescent="0.25">
      <c r="Y164" s="4"/>
      <c r="Z164" s="4"/>
      <c r="AA164" s="4"/>
      <c r="AB164" s="4"/>
      <c r="AC164" s="4"/>
      <c r="AD164" s="4"/>
    </row>
    <row r="165" spans="25:30" ht="17.25" customHeight="1" x14ac:dyDescent="0.25">
      <c r="Y165" s="4"/>
      <c r="Z165" s="4"/>
      <c r="AA165" s="4"/>
      <c r="AB165" s="4"/>
      <c r="AC165" s="4"/>
      <c r="AD165" s="4"/>
    </row>
    <row r="166" spans="25:30" ht="17.25" customHeight="1" x14ac:dyDescent="0.25">
      <c r="Y166" s="4"/>
      <c r="Z166" s="4"/>
      <c r="AA166" s="4"/>
      <c r="AB166" s="4"/>
      <c r="AC166" s="4"/>
      <c r="AD166" s="4"/>
    </row>
    <row r="167" spans="25:30" ht="17.25" customHeight="1" x14ac:dyDescent="0.25">
      <c r="Y167" s="4"/>
      <c r="Z167" s="4"/>
      <c r="AA167" s="4"/>
      <c r="AB167" s="4"/>
      <c r="AC167" s="4"/>
      <c r="AD167" s="4"/>
    </row>
    <row r="168" spans="25:30" ht="17.25" customHeight="1" x14ac:dyDescent="0.25">
      <c r="Y168" s="4"/>
      <c r="Z168" s="4"/>
      <c r="AA168" s="4"/>
      <c r="AB168" s="4"/>
      <c r="AC168" s="4"/>
      <c r="AD168" s="4"/>
    </row>
    <row r="169" spans="25:30" ht="17.25" customHeight="1" x14ac:dyDescent="0.25">
      <c r="Y169" s="4"/>
      <c r="Z169" s="4"/>
      <c r="AA169" s="4"/>
      <c r="AB169" s="4"/>
      <c r="AC169" s="4"/>
      <c r="AD169" s="4"/>
    </row>
    <row r="170" spans="25:30" ht="17.25" customHeight="1" x14ac:dyDescent="0.25">
      <c r="Y170" s="4"/>
      <c r="Z170" s="4"/>
      <c r="AA170" s="4"/>
      <c r="AB170" s="4"/>
      <c r="AC170" s="4"/>
      <c r="AD170" s="4"/>
    </row>
    <row r="171" spans="25:30" ht="17.25" customHeight="1" x14ac:dyDescent="0.25">
      <c r="Y171" s="4"/>
      <c r="Z171" s="4"/>
      <c r="AA171" s="4"/>
      <c r="AB171" s="4"/>
      <c r="AC171" s="4"/>
      <c r="AD171" s="4"/>
    </row>
    <row r="172" spans="25:30" ht="17.25" customHeight="1" x14ac:dyDescent="0.25">
      <c r="Y172" s="4"/>
      <c r="Z172" s="4"/>
      <c r="AA172" s="4"/>
      <c r="AB172" s="4"/>
      <c r="AC172" s="4"/>
      <c r="AD172" s="4"/>
    </row>
    <row r="173" spans="25:30" ht="17.25" customHeight="1" x14ac:dyDescent="0.25">
      <c r="Y173" s="4"/>
      <c r="Z173" s="4"/>
      <c r="AA173" s="4"/>
      <c r="AB173" s="4"/>
      <c r="AC173" s="4"/>
      <c r="AD173" s="4"/>
    </row>
    <row r="174" spans="25:30" ht="17.25" customHeight="1" x14ac:dyDescent="0.25">
      <c r="Y174" s="4"/>
      <c r="Z174" s="4"/>
      <c r="AA174" s="4"/>
      <c r="AB174" s="4"/>
      <c r="AC174" s="4"/>
      <c r="AD174" s="4"/>
    </row>
    <row r="175" spans="25:30" ht="17.25" customHeight="1" x14ac:dyDescent="0.25">
      <c r="Y175" s="4"/>
      <c r="Z175" s="4"/>
      <c r="AA175" s="4"/>
      <c r="AB175" s="4"/>
      <c r="AC175" s="4"/>
      <c r="AD175" s="4"/>
    </row>
    <row r="176" spans="25:30" ht="17.25" customHeight="1" x14ac:dyDescent="0.25">
      <c r="Y176" s="4"/>
      <c r="Z176" s="4"/>
      <c r="AA176" s="4"/>
      <c r="AB176" s="4"/>
      <c r="AC176" s="4"/>
      <c r="AD176" s="4"/>
    </row>
    <row r="177" spans="25:30" ht="17.25" customHeight="1" x14ac:dyDescent="0.25">
      <c r="Y177" s="4"/>
      <c r="Z177" s="4"/>
      <c r="AA177" s="4"/>
      <c r="AB177" s="4"/>
      <c r="AC177" s="4"/>
      <c r="AD177" s="4"/>
    </row>
    <row r="178" spans="25:30" ht="17.25" customHeight="1" x14ac:dyDescent="0.25">
      <c r="Y178" s="4"/>
      <c r="Z178" s="4"/>
      <c r="AA178" s="4"/>
      <c r="AB178" s="4"/>
      <c r="AC178" s="4"/>
      <c r="AD178" s="4"/>
    </row>
    <row r="179" spans="25:30" ht="17.25" customHeight="1" x14ac:dyDescent="0.25">
      <c r="Y179" s="4"/>
      <c r="Z179" s="4"/>
      <c r="AA179" s="4"/>
      <c r="AB179" s="4"/>
      <c r="AC179" s="4"/>
      <c r="AD179" s="4"/>
    </row>
    <row r="180" spans="25:30" ht="17.25" customHeight="1" x14ac:dyDescent="0.25">
      <c r="Y180" s="4"/>
      <c r="Z180" s="4"/>
      <c r="AA180" s="4"/>
      <c r="AB180" s="4"/>
      <c r="AC180" s="4"/>
      <c r="AD180" s="4"/>
    </row>
    <row r="181" spans="25:30" ht="17.25" customHeight="1" x14ac:dyDescent="0.25">
      <c r="Y181" s="4"/>
      <c r="Z181" s="4"/>
      <c r="AA181" s="4"/>
      <c r="AB181" s="4"/>
      <c r="AC181" s="4"/>
      <c r="AD181" s="4"/>
    </row>
    <row r="182" spans="25:30" ht="17.25" customHeight="1" x14ac:dyDescent="0.25">
      <c r="Y182" s="4"/>
      <c r="Z182" s="4"/>
      <c r="AA182" s="4"/>
      <c r="AB182" s="4"/>
      <c r="AC182" s="4"/>
      <c r="AD182" s="4"/>
    </row>
    <row r="183" spans="25:30" ht="17.25" customHeight="1" x14ac:dyDescent="0.25">
      <c r="Y183" s="4"/>
      <c r="Z183" s="4"/>
      <c r="AA183" s="4"/>
      <c r="AB183" s="4"/>
      <c r="AC183" s="4"/>
      <c r="AD183" s="4"/>
    </row>
    <row r="184" spans="25:30" ht="17.25" customHeight="1" x14ac:dyDescent="0.25">
      <c r="Y184" s="4"/>
      <c r="Z184" s="4"/>
      <c r="AA184" s="4"/>
      <c r="AB184" s="4"/>
      <c r="AC184" s="4"/>
      <c r="AD184" s="4"/>
    </row>
    <row r="185" spans="25:30" ht="17.25" customHeight="1" x14ac:dyDescent="0.25">
      <c r="Y185" s="4"/>
      <c r="Z185" s="4"/>
      <c r="AA185" s="4"/>
      <c r="AB185" s="4"/>
      <c r="AC185" s="4"/>
      <c r="AD185" s="4"/>
    </row>
    <row r="186" spans="25:30" ht="17.25" customHeight="1" x14ac:dyDescent="0.25">
      <c r="Y186" s="4"/>
      <c r="Z186" s="4"/>
      <c r="AA186" s="4"/>
      <c r="AB186" s="4"/>
      <c r="AC186" s="4"/>
      <c r="AD186" s="4"/>
    </row>
    <row r="187" spans="25:30" ht="17.25" customHeight="1" x14ac:dyDescent="0.25">
      <c r="Y187" s="4"/>
      <c r="Z187" s="4"/>
      <c r="AA187" s="4"/>
      <c r="AB187" s="4"/>
      <c r="AC187" s="4"/>
      <c r="AD187" s="4"/>
    </row>
    <row r="188" spans="25:30" ht="17.25" customHeight="1" x14ac:dyDescent="0.25">
      <c r="Y188" s="4"/>
      <c r="Z188" s="4"/>
      <c r="AA188" s="4"/>
      <c r="AB188" s="4"/>
      <c r="AC188" s="4"/>
      <c r="AD188" s="4"/>
    </row>
    <row r="189" spans="25:30" ht="17.25" customHeight="1" x14ac:dyDescent="0.25">
      <c r="Y189" s="4"/>
      <c r="Z189" s="4"/>
      <c r="AA189" s="4"/>
      <c r="AB189" s="4"/>
      <c r="AC189" s="4"/>
      <c r="AD189" s="4"/>
    </row>
    <row r="190" spans="25:30" ht="17.25" customHeight="1" x14ac:dyDescent="0.25">
      <c r="Y190" s="4"/>
      <c r="Z190" s="4"/>
      <c r="AA190" s="4"/>
      <c r="AB190" s="4"/>
      <c r="AC190" s="4"/>
      <c r="AD190" s="4"/>
    </row>
    <row r="191" spans="25:30" ht="17.25" customHeight="1" x14ac:dyDescent="0.25">
      <c r="Y191" s="4"/>
      <c r="Z191" s="4"/>
      <c r="AA191" s="4"/>
      <c r="AB191" s="4"/>
      <c r="AC191" s="4"/>
      <c r="AD191" s="4"/>
    </row>
    <row r="192" spans="25:30" ht="17.25" customHeight="1" x14ac:dyDescent="0.25">
      <c r="Y192" s="4"/>
      <c r="Z192" s="4"/>
      <c r="AA192" s="4"/>
      <c r="AB192" s="4"/>
      <c r="AC192" s="4"/>
      <c r="AD192" s="4"/>
    </row>
    <row r="193" spans="25:30" ht="17.25" customHeight="1" x14ac:dyDescent="0.25">
      <c r="Y193" s="4"/>
      <c r="Z193" s="4"/>
      <c r="AA193" s="4"/>
      <c r="AB193" s="4"/>
      <c r="AC193" s="4"/>
      <c r="AD193" s="4"/>
    </row>
    <row r="194" spans="25:30" ht="17.25" customHeight="1" x14ac:dyDescent="0.25">
      <c r="Y194" s="4"/>
      <c r="Z194" s="4"/>
      <c r="AA194" s="4"/>
      <c r="AB194" s="4"/>
      <c r="AC194" s="4"/>
      <c r="AD194" s="4"/>
    </row>
    <row r="195" spans="25:30" ht="17.25" customHeight="1" x14ac:dyDescent="0.25">
      <c r="Y195" s="4"/>
      <c r="Z195" s="4"/>
      <c r="AA195" s="4"/>
      <c r="AB195" s="4"/>
      <c r="AC195" s="4"/>
      <c r="AD195" s="4"/>
    </row>
    <row r="196" spans="25:30" ht="17.25" customHeight="1" x14ac:dyDescent="0.25">
      <c r="Y196" s="4"/>
      <c r="Z196" s="4"/>
      <c r="AA196" s="4"/>
      <c r="AB196" s="4"/>
      <c r="AC196" s="4"/>
      <c r="AD196" s="4"/>
    </row>
    <row r="197" spans="25:30" ht="17.25" customHeight="1" x14ac:dyDescent="0.25">
      <c r="Y197" s="4"/>
      <c r="Z197" s="4"/>
      <c r="AA197" s="4"/>
      <c r="AB197" s="4"/>
      <c r="AC197" s="4"/>
      <c r="AD197" s="4"/>
    </row>
    <row r="198" spans="25:30" ht="17.25" customHeight="1" x14ac:dyDescent="0.25">
      <c r="Y198" s="4"/>
      <c r="Z198" s="4"/>
      <c r="AA198" s="4"/>
      <c r="AB198" s="4"/>
      <c r="AC198" s="4"/>
      <c r="AD198" s="4"/>
    </row>
    <row r="199" spans="25:30" ht="17.25" customHeight="1" x14ac:dyDescent="0.25">
      <c r="Y199" s="4"/>
      <c r="Z199" s="4"/>
      <c r="AA199" s="4"/>
      <c r="AB199" s="4"/>
      <c r="AC199" s="4"/>
      <c r="AD199" s="4"/>
    </row>
    <row r="200" spans="25:30" ht="17.25" customHeight="1" x14ac:dyDescent="0.25">
      <c r="Y200" s="4"/>
      <c r="Z200" s="4"/>
      <c r="AA200" s="4"/>
      <c r="AB200" s="4"/>
      <c r="AC200" s="4"/>
      <c r="AD200" s="4"/>
    </row>
    <row r="201" spans="25:30" ht="17.25" customHeight="1" x14ac:dyDescent="0.25">
      <c r="Y201" s="4"/>
      <c r="Z201" s="4"/>
      <c r="AA201" s="4"/>
      <c r="AB201" s="4"/>
      <c r="AC201" s="4"/>
      <c r="AD201" s="4"/>
    </row>
    <row r="202" spans="25:30" ht="17.25" customHeight="1" x14ac:dyDescent="0.25">
      <c r="Y202" s="4"/>
      <c r="Z202" s="4"/>
      <c r="AA202" s="4"/>
      <c r="AB202" s="4"/>
      <c r="AC202" s="4"/>
      <c r="AD202" s="4"/>
    </row>
    <row r="203" spans="25:30" ht="17.25" customHeight="1" x14ac:dyDescent="0.25">
      <c r="Y203" s="4"/>
      <c r="Z203" s="4"/>
      <c r="AA203" s="4"/>
      <c r="AB203" s="4"/>
      <c r="AC203" s="4"/>
      <c r="AD203" s="4"/>
    </row>
    <row r="204" spans="25:30" ht="17.25" customHeight="1" x14ac:dyDescent="0.25">
      <c r="Y204" s="4"/>
      <c r="Z204" s="4"/>
      <c r="AA204" s="4"/>
      <c r="AB204" s="4"/>
      <c r="AC204" s="4"/>
      <c r="AD204" s="4"/>
    </row>
    <row r="205" spans="25:30" ht="17.25" customHeight="1" x14ac:dyDescent="0.25">
      <c r="Y205" s="4"/>
      <c r="Z205" s="4"/>
      <c r="AA205" s="4"/>
      <c r="AB205" s="4"/>
      <c r="AC205" s="4"/>
      <c r="AD205" s="4"/>
    </row>
    <row r="206" spans="25:30" ht="17.25" customHeight="1" x14ac:dyDescent="0.25">
      <c r="Y206" s="4"/>
      <c r="Z206" s="4"/>
      <c r="AA206" s="4"/>
      <c r="AB206" s="4"/>
      <c r="AC206" s="4"/>
      <c r="AD206" s="4"/>
    </row>
    <row r="207" spans="25:30" ht="17.25" customHeight="1" x14ac:dyDescent="0.25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X19:Y26"/>
    <mergeCell ref="O17:R17"/>
    <mergeCell ref="S17:S18"/>
    <mergeCell ref="S9:S10"/>
    <mergeCell ref="V3:X11"/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</mergeCells>
  <conditionalFormatting sqref="R39">
    <cfRule type="cellIs" dxfId="43" priority="31" operator="lessThan">
      <formula>15</formula>
    </cfRule>
  </conditionalFormatting>
  <conditionalFormatting sqref="R31">
    <cfRule type="cellIs" dxfId="42" priority="34" operator="lessThan">
      <formula>30</formula>
    </cfRule>
  </conditionalFormatting>
  <conditionalFormatting sqref="R32">
    <cfRule type="cellIs" dxfId="41" priority="33" operator="lessThan">
      <formula>15</formula>
    </cfRule>
  </conditionalFormatting>
  <conditionalFormatting sqref="R33">
    <cfRule type="cellIs" dxfId="40" priority="32" operator="lessThan">
      <formula>30</formula>
    </cfRule>
  </conditionalFormatting>
  <conditionalFormatting sqref="R35">
    <cfRule type="cellIs" dxfId="39" priority="28" operator="lessThan">
      <formula>15</formula>
    </cfRule>
  </conditionalFormatting>
  <conditionalFormatting sqref="T55:T57 T62 T50:T52 S5:S8 S24:S28">
    <cfRule type="cellIs" dxfId="38" priority="26" operator="greaterThan">
      <formula>0</formula>
    </cfRule>
  </conditionalFormatting>
  <conditionalFormatting sqref="S5:S8">
    <cfRule type="cellIs" dxfId="37" priority="25" operator="greaterThan">
      <formula>0</formula>
    </cfRule>
  </conditionalFormatting>
  <conditionalFormatting sqref="S11:S15">
    <cfRule type="cellIs" dxfId="36" priority="24" operator="greaterThan">
      <formula>0</formula>
    </cfRule>
  </conditionalFormatting>
  <conditionalFormatting sqref="S19:S23">
    <cfRule type="cellIs" dxfId="35" priority="13" operator="greaterThan">
      <formula>0</formula>
    </cfRule>
  </conditionalFormatting>
  <conditionalFormatting sqref="S31:S33 S39">
    <cfRule type="cellIs" dxfId="34" priority="8" operator="greaterThan">
      <formula>0</formula>
    </cfRule>
  </conditionalFormatting>
  <conditionalFormatting sqref="S40">
    <cfRule type="cellIs" dxfId="33" priority="5" operator="greaterThan">
      <formula>0</formula>
    </cfRule>
  </conditionalFormatting>
  <conditionalFormatting sqref="R48:S48 R52:S56 R50:S50">
    <cfRule type="containsText" dxfId="32" priority="3" operator="containsText" text="JA!">
      <formula>NOT(ISERROR(SEARCH("JA!",R48)))</formula>
    </cfRule>
  </conditionalFormatting>
  <conditionalFormatting sqref="S35:S38">
    <cfRule type="cellIs" dxfId="31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C5" sqref="C5:I5"/>
    </sheetView>
  </sheetViews>
  <sheetFormatPr defaultColWidth="9.140625" defaultRowHeight="15" x14ac:dyDescent="0.25"/>
  <cols>
    <col min="1" max="1" width="5" style="312" customWidth="1"/>
    <col min="2" max="2" width="3.140625" style="312" customWidth="1"/>
    <col min="3" max="8" width="9.140625" style="312"/>
    <col min="9" max="9" width="18.28515625" style="312" customWidth="1"/>
    <col min="10" max="16384" width="9.140625" style="312"/>
  </cols>
  <sheetData>
    <row r="2" spans="2:9" s="308" customFormat="1" ht="26.25" x14ac:dyDescent="0.4">
      <c r="B2" s="420" t="s">
        <v>219</v>
      </c>
      <c r="C2" s="420"/>
      <c r="D2" s="420"/>
      <c r="E2" s="420"/>
      <c r="F2" s="420"/>
      <c r="G2" s="420"/>
      <c r="H2" s="420"/>
      <c r="I2" s="420"/>
    </row>
    <row r="3" spans="2:9" s="308" customFormat="1" ht="26.25" x14ac:dyDescent="0.4"/>
    <row r="4" spans="2:9" ht="16.899999999999999" customHeight="1" x14ac:dyDescent="0.25">
      <c r="B4" s="309"/>
      <c r="C4" s="310"/>
      <c r="D4" s="310"/>
      <c r="E4" s="310"/>
      <c r="F4" s="310"/>
      <c r="G4" s="310"/>
      <c r="H4" s="310"/>
      <c r="I4" s="311"/>
    </row>
    <row r="5" spans="2:9" ht="38.25" customHeight="1" x14ac:dyDescent="0.25">
      <c r="B5" s="313"/>
      <c r="C5" s="505" t="s">
        <v>246</v>
      </c>
      <c r="D5" s="505"/>
      <c r="E5" s="505"/>
      <c r="F5" s="505"/>
      <c r="G5" s="505"/>
      <c r="H5" s="505"/>
      <c r="I5" s="506"/>
    </row>
    <row r="6" spans="2:9" s="318" customFormat="1" ht="81" customHeight="1" x14ac:dyDescent="0.25">
      <c r="B6" s="317"/>
      <c r="C6" s="421" t="s">
        <v>221</v>
      </c>
      <c r="D6" s="421"/>
      <c r="E6" s="421"/>
      <c r="F6" s="421"/>
      <c r="G6" s="421"/>
      <c r="H6" s="421"/>
      <c r="I6" s="422"/>
    </row>
    <row r="7" spans="2:9" ht="10.9" customHeight="1" x14ac:dyDescent="0.25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25">
      <c r="B8" s="313"/>
      <c r="C8" s="423" t="s">
        <v>241</v>
      </c>
      <c r="D8" s="423"/>
      <c r="E8" s="423"/>
      <c r="F8" s="423"/>
      <c r="G8" s="423"/>
      <c r="H8" s="423"/>
      <c r="I8" s="424"/>
    </row>
    <row r="9" spans="2:9" ht="15.75" customHeight="1" x14ac:dyDescent="0.25">
      <c r="B9" s="313"/>
      <c r="C9" s="421" t="s">
        <v>245</v>
      </c>
      <c r="D9" s="421"/>
      <c r="E9" s="421"/>
      <c r="F9" s="421"/>
      <c r="G9" s="421"/>
      <c r="H9" s="421"/>
      <c r="I9" s="422"/>
    </row>
    <row r="10" spans="2:9" ht="23.25" customHeight="1" x14ac:dyDescent="0.25">
      <c r="B10" s="313"/>
      <c r="C10" s="421"/>
      <c r="D10" s="421"/>
      <c r="E10" s="421"/>
      <c r="F10" s="421"/>
      <c r="G10" s="421"/>
      <c r="H10" s="421"/>
      <c r="I10" s="422"/>
    </row>
    <row r="11" spans="2:9" ht="79.150000000000006" customHeight="1" x14ac:dyDescent="0.25">
      <c r="B11" s="313"/>
      <c r="C11" s="421" t="s">
        <v>222</v>
      </c>
      <c r="D11" s="421"/>
      <c r="E11" s="421"/>
      <c r="F11" s="421"/>
      <c r="G11" s="421"/>
      <c r="H11" s="421"/>
      <c r="I11" s="422"/>
    </row>
    <row r="12" spans="2:9" x14ac:dyDescent="0.25">
      <c r="B12" s="313"/>
      <c r="C12" s="416" t="s">
        <v>220</v>
      </c>
      <c r="D12" s="416"/>
      <c r="E12" s="416"/>
      <c r="F12" s="416"/>
      <c r="G12" s="416"/>
      <c r="H12" s="416"/>
      <c r="I12" s="417"/>
    </row>
    <row r="13" spans="2:9" x14ac:dyDescent="0.25">
      <c r="B13" s="316"/>
      <c r="C13" s="418"/>
      <c r="D13" s="418"/>
      <c r="E13" s="418"/>
      <c r="F13" s="418"/>
      <c r="G13" s="418"/>
      <c r="H13" s="418"/>
      <c r="I13" s="419"/>
    </row>
  </sheetData>
  <mergeCells count="7">
    <mergeCell ref="C12:I13"/>
    <mergeCell ref="B2:I2"/>
    <mergeCell ref="C5:I5"/>
    <mergeCell ref="C6:I6"/>
    <mergeCell ref="C8:I8"/>
    <mergeCell ref="C11:I11"/>
    <mergeCell ref="C9:I10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N60" sqref="N60"/>
    </sheetView>
  </sheetViews>
  <sheetFormatPr defaultColWidth="9.140625" defaultRowHeight="17.25" customHeight="1" x14ac:dyDescent="0.25"/>
  <cols>
    <col min="1" max="1" width="2.7109375" style="4" customWidth="1"/>
    <col min="2" max="2" width="8.5703125" style="4" customWidth="1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5703125" style="5" customWidth="1"/>
    <col min="9" max="9" width="15.140625" style="5" customWidth="1"/>
    <col min="10" max="10" width="11.7109375" style="5" customWidth="1"/>
    <col min="11" max="12" width="9.85546875" style="333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7.5703125" style="5" customWidth="1"/>
    <col min="21" max="21" width="21.85546875" style="5" customWidth="1"/>
    <col min="22" max="22" width="12" style="5" customWidth="1"/>
    <col min="23" max="23" width="8.28515625" style="5" customWidth="1"/>
    <col min="24" max="33" width="9.140625" style="5"/>
    <col min="34" max="83" width="9.140625" style="4"/>
    <col min="84" max="16384" width="9.140625" style="5"/>
  </cols>
  <sheetData>
    <row r="1" spans="2:33" ht="45" customHeight="1" thickBot="1" x14ac:dyDescent="0.3">
      <c r="B1" s="402" t="s">
        <v>238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35">
      <c r="B2" s="353" t="s">
        <v>88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  <c r="P2" s="6"/>
      <c r="Q2" s="376" t="s">
        <v>156</v>
      </c>
      <c r="R2" s="377"/>
      <c r="S2" s="377"/>
      <c r="T2" s="377"/>
      <c r="U2" s="378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35">
      <c r="B3" s="356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8"/>
      <c r="Q3" s="379" t="s">
        <v>71</v>
      </c>
      <c r="R3" s="380"/>
      <c r="S3" s="380"/>
      <c r="T3" s="380"/>
      <c r="U3" s="386" t="s">
        <v>62</v>
      </c>
      <c r="V3" s="4"/>
      <c r="W3" s="4"/>
      <c r="X3" s="387" t="s">
        <v>244</v>
      </c>
      <c r="Y3" s="388"/>
      <c r="Z3" s="389"/>
      <c r="AA3" s="4"/>
      <c r="AB3" s="4"/>
      <c r="AC3" s="4"/>
      <c r="AD3" s="4"/>
      <c r="AE3" s="4"/>
      <c r="AF3" s="4"/>
      <c r="AG3" s="4"/>
    </row>
    <row r="4" spans="2:33" ht="21" customHeight="1" thickBot="1" x14ac:dyDescent="0.35">
      <c r="B4" s="356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8"/>
      <c r="Q4" s="111" t="s">
        <v>46</v>
      </c>
      <c r="R4" s="112"/>
      <c r="S4" s="113" t="s">
        <v>3</v>
      </c>
      <c r="T4" s="113" t="s">
        <v>22</v>
      </c>
      <c r="U4" s="386"/>
      <c r="V4" s="4"/>
      <c r="W4" s="4"/>
      <c r="X4" s="390"/>
      <c r="Y4" s="391"/>
      <c r="Z4" s="392"/>
      <c r="AA4" s="4"/>
      <c r="AB4" s="4"/>
      <c r="AC4" s="4"/>
      <c r="AD4" s="4"/>
      <c r="AE4" s="4"/>
      <c r="AF4" s="4"/>
      <c r="AG4" s="4"/>
    </row>
    <row r="5" spans="2:33" ht="27" customHeight="1" x14ac:dyDescent="0.25">
      <c r="B5" s="268"/>
      <c r="C5" s="269"/>
      <c r="D5" s="269"/>
      <c r="E5" s="269"/>
      <c r="F5" s="449" t="s">
        <v>44</v>
      </c>
      <c r="G5" s="450" t="s">
        <v>45</v>
      </c>
      <c r="H5" s="451" t="s">
        <v>59</v>
      </c>
      <c r="I5" s="452"/>
      <c r="J5" s="453"/>
      <c r="K5" s="467" t="s">
        <v>239</v>
      </c>
      <c r="L5" s="454" t="s">
        <v>240</v>
      </c>
      <c r="M5" s="454" t="s">
        <v>60</v>
      </c>
      <c r="N5" s="454" t="s">
        <v>76</v>
      </c>
      <c r="O5" s="455" t="s">
        <v>24</v>
      </c>
      <c r="Q5" s="114" t="s">
        <v>161</v>
      </c>
      <c r="R5" s="115"/>
      <c r="S5" s="116">
        <f>SUMIFS(D8:D44,N8:N44,"x")</f>
        <v>0</v>
      </c>
      <c r="T5" s="116">
        <v>180</v>
      </c>
      <c r="U5" s="117">
        <f>IF((T5-S5)&lt;0,0,SUM(T5-S5))</f>
        <v>180</v>
      </c>
      <c r="V5" s="182"/>
      <c r="W5" s="182"/>
      <c r="X5" s="390"/>
      <c r="Y5" s="391"/>
      <c r="Z5" s="392"/>
      <c r="AA5" s="4"/>
      <c r="AB5" s="4"/>
      <c r="AC5" s="4"/>
      <c r="AD5" s="4"/>
      <c r="AE5" s="4"/>
      <c r="AF5" s="4"/>
      <c r="AG5" s="4"/>
    </row>
    <row r="6" spans="2:33" ht="33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70"/>
      <c r="G6" s="369"/>
      <c r="H6" s="183" t="s">
        <v>58</v>
      </c>
      <c r="I6" s="334" t="s">
        <v>202</v>
      </c>
      <c r="J6" s="334" t="s">
        <v>201</v>
      </c>
      <c r="K6" s="371"/>
      <c r="L6" s="365"/>
      <c r="M6" s="364"/>
      <c r="N6" s="364"/>
      <c r="O6" s="362"/>
      <c r="Q6" s="118" t="s">
        <v>108</v>
      </c>
      <c r="R6" s="115"/>
      <c r="S6" s="119">
        <f>SUMIFS(D8:D44,O8:O44,"Skogsbruksvetenskap",E8:E44,"G1N",N8:N44,"x")+SUMIFS(D8:D44,O8:O44,"Skogsbruksvetenskap",E8:E44,"G1F",N8:N44,"x")+SUMIFS(D8:D44,O8:O44,"Skogsbruksvetenskap",E8:E44,"G2F",N8:N44,"X")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90"/>
      <c r="Y6" s="391"/>
      <c r="Z6" s="392"/>
      <c r="AA6" s="4"/>
      <c r="AB6" s="4"/>
      <c r="AC6" s="4"/>
      <c r="AD6" s="4"/>
      <c r="AE6" s="4"/>
      <c r="AF6" s="4"/>
      <c r="AG6" s="4"/>
    </row>
    <row r="7" spans="2:33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28"/>
      <c r="L7" s="328"/>
      <c r="M7" s="17"/>
      <c r="N7" s="17"/>
      <c r="O7" s="18"/>
      <c r="Q7" s="118" t="s">
        <v>109</v>
      </c>
      <c r="R7" s="115"/>
      <c r="S7" s="119">
        <f>SUMIFS(D8:D44,O8:O44,"Skogsbruksvetenskap",E8:E44,"G2F",N8:N44,"x")</f>
        <v>0</v>
      </c>
      <c r="T7" s="119">
        <v>15</v>
      </c>
      <c r="U7" s="130">
        <f>IF((T7-S7)&lt;0,0,SUM(T7-S7))</f>
        <v>15</v>
      </c>
      <c r="V7" s="182"/>
      <c r="W7" s="182"/>
      <c r="X7" s="390"/>
      <c r="Y7" s="391"/>
      <c r="Z7" s="392"/>
      <c r="AA7" s="4"/>
      <c r="AB7" s="4"/>
      <c r="AC7" s="4"/>
      <c r="AD7" s="4"/>
      <c r="AE7" s="4"/>
      <c r="AF7" s="4"/>
      <c r="AG7" s="4"/>
    </row>
    <row r="8" spans="2:33" ht="27.75" customHeight="1" x14ac:dyDescent="0.25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/>
      <c r="O8" s="21"/>
      <c r="P8" s="22"/>
      <c r="Q8" s="118" t="s">
        <v>72</v>
      </c>
      <c r="R8" s="121"/>
      <c r="S8" s="119">
        <f>SUMIFS(D8:D44,O8:O44,"Skogsbruksvetenskap",E8:E44,"G2E",N8:N44,"X")</f>
        <v>0</v>
      </c>
      <c r="T8" s="122">
        <v>15</v>
      </c>
      <c r="U8" s="130">
        <f>IF((T8-S8)&lt;0,0,SUM(T8-S8))</f>
        <v>15</v>
      </c>
      <c r="V8" s="23">
        <f>SUM(U5:U8)</f>
        <v>285</v>
      </c>
      <c r="W8" s="23"/>
      <c r="X8" s="390"/>
      <c r="Y8" s="391"/>
      <c r="Z8" s="392"/>
      <c r="AA8" s="4"/>
      <c r="AB8" s="4"/>
      <c r="AC8" s="4"/>
      <c r="AD8" s="4"/>
      <c r="AE8" s="4"/>
      <c r="AF8" s="4"/>
      <c r="AG8" s="4"/>
    </row>
    <row r="9" spans="2:33" ht="27.75" customHeight="1" x14ac:dyDescent="0.25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/>
      <c r="O9" s="21" t="s">
        <v>5</v>
      </c>
      <c r="Q9" s="123" t="s">
        <v>157</v>
      </c>
      <c r="R9" s="124"/>
      <c r="S9" s="124"/>
      <c r="T9" s="124"/>
      <c r="U9" s="386" t="s">
        <v>62</v>
      </c>
      <c r="V9" s="23"/>
      <c r="W9" s="23"/>
      <c r="X9" s="390"/>
      <c r="Y9" s="391"/>
      <c r="Z9" s="392"/>
      <c r="AA9" s="4"/>
      <c r="AB9" s="4"/>
      <c r="AC9" s="4"/>
      <c r="AD9" s="4"/>
      <c r="AE9" s="4"/>
      <c r="AF9" s="4"/>
      <c r="AG9" s="4"/>
    </row>
    <row r="10" spans="2:33" ht="27.75" customHeight="1" x14ac:dyDescent="0.3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 t="s">
        <v>38</v>
      </c>
      <c r="Q10" s="125" t="s">
        <v>46</v>
      </c>
      <c r="R10" s="126"/>
      <c r="S10" s="126" t="s">
        <v>3</v>
      </c>
      <c r="T10" s="126" t="s">
        <v>22</v>
      </c>
      <c r="U10" s="386"/>
      <c r="V10" s="23"/>
      <c r="W10" s="23"/>
      <c r="X10" s="390"/>
      <c r="Y10" s="391"/>
      <c r="Z10" s="392"/>
      <c r="AA10" s="4"/>
      <c r="AB10" s="4"/>
      <c r="AC10" s="4"/>
      <c r="AD10" s="4"/>
      <c r="AE10" s="4"/>
      <c r="AF10" s="4"/>
      <c r="AG10" s="4"/>
    </row>
    <row r="11" spans="2:33" ht="24.75" customHeight="1" x14ac:dyDescent="0.25">
      <c r="B11" s="325" t="s">
        <v>230</v>
      </c>
      <c r="C11" s="326" t="s">
        <v>143</v>
      </c>
      <c r="D11" s="85">
        <v>7.5</v>
      </c>
      <c r="E11" s="85" t="s">
        <v>28</v>
      </c>
      <c r="F11" s="86" t="s">
        <v>13</v>
      </c>
      <c r="G11" s="85"/>
      <c r="H11" s="85"/>
      <c r="I11" s="85"/>
      <c r="J11" s="85"/>
      <c r="K11" s="85"/>
      <c r="L11" s="85"/>
      <c r="M11" s="85"/>
      <c r="N11" s="44"/>
      <c r="O11" s="21" t="s">
        <v>13</v>
      </c>
      <c r="Q11" s="114" t="s">
        <v>162</v>
      </c>
      <c r="R11" s="128"/>
      <c r="S11" s="129">
        <f>SUMIFS(D8:D40,N8:N40,"X")</f>
        <v>0</v>
      </c>
      <c r="T11" s="129">
        <v>180</v>
      </c>
      <c r="U11" s="130">
        <f>IF((T11-S11)&lt;0,0,SUM(T11-S11))</f>
        <v>180</v>
      </c>
      <c r="V11" s="23"/>
      <c r="W11" s="23"/>
      <c r="X11" s="390"/>
      <c r="Y11" s="391"/>
      <c r="Z11" s="392"/>
      <c r="AA11" s="4"/>
      <c r="AB11" s="4"/>
      <c r="AC11" s="4"/>
      <c r="AD11" s="4"/>
      <c r="AE11" s="4"/>
      <c r="AF11" s="4"/>
      <c r="AG11" s="4"/>
    </row>
    <row r="12" spans="2:33" ht="24.75" customHeight="1" x14ac:dyDescent="0.25">
      <c r="B12" s="325" t="s">
        <v>142</v>
      </c>
      <c r="C12" s="326" t="s">
        <v>143</v>
      </c>
      <c r="D12" s="85">
        <v>7.5</v>
      </c>
      <c r="E12" s="85" t="s">
        <v>28</v>
      </c>
      <c r="F12" s="86" t="s">
        <v>13</v>
      </c>
      <c r="G12" s="85" t="s">
        <v>12</v>
      </c>
      <c r="H12" s="85"/>
      <c r="I12" s="85">
        <v>7.5</v>
      </c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SUMIFS(D8:D44,O8:O44,"Företagsekonomi",E8:E44,"G1N",N8:N44,"X")+SUMIFS(D8:D44,O8:O44,"Företagsekonomi",E8:E44,"G1F",N8:N44,"X")+SUMIFS(D8:D44,O8:O44,"Företagsekonomi",E8:E44,"G2F",N8:N44,"X")</f>
        <v>0</v>
      </c>
      <c r="T12" s="131">
        <v>75</v>
      </c>
      <c r="U12" s="130">
        <f>IF((T12-S12)&lt;0,0,SUM(T12-S12))</f>
        <v>75</v>
      </c>
      <c r="V12" s="23"/>
      <c r="W12" s="23"/>
      <c r="X12" s="322"/>
      <c r="Y12" s="323"/>
      <c r="Z12" s="324"/>
      <c r="AA12" s="4"/>
      <c r="AB12" s="4"/>
      <c r="AC12" s="4"/>
      <c r="AD12" s="4"/>
      <c r="AE12" s="4"/>
      <c r="AF12" s="4"/>
      <c r="AG12" s="4"/>
    </row>
    <row r="13" spans="2:33" ht="27.75" customHeight="1" x14ac:dyDescent="0.25">
      <c r="B13" s="80" t="s">
        <v>116</v>
      </c>
      <c r="C13" s="84" t="s">
        <v>81</v>
      </c>
      <c r="D13" s="85">
        <v>7.5</v>
      </c>
      <c r="E13" s="85" t="s">
        <v>28</v>
      </c>
      <c r="F13" s="86" t="s">
        <v>12</v>
      </c>
      <c r="G13" s="85" t="s">
        <v>31</v>
      </c>
      <c r="H13" s="85">
        <v>7.5</v>
      </c>
      <c r="I13" s="85"/>
      <c r="J13" s="85"/>
      <c r="K13" s="85"/>
      <c r="L13" s="85"/>
      <c r="M13" s="85"/>
      <c r="N13" s="44"/>
      <c r="O13" s="21"/>
      <c r="Q13" s="118" t="s">
        <v>109</v>
      </c>
      <c r="R13" s="128"/>
      <c r="S13" s="131">
        <f>SUMIFS(D8:D44,O8:O44,"Företagsekonomi",E8:E44,"G2F",N8:N44,"X")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">
      <c r="B14" s="80" t="s">
        <v>144</v>
      </c>
      <c r="C14" s="84" t="s">
        <v>145</v>
      </c>
      <c r="D14" s="87">
        <v>15</v>
      </c>
      <c r="E14" s="87" t="s">
        <v>28</v>
      </c>
      <c r="F14" s="88" t="s">
        <v>5</v>
      </c>
      <c r="G14" s="87"/>
      <c r="H14" s="87"/>
      <c r="I14" s="87"/>
      <c r="J14" s="87"/>
      <c r="K14" s="87"/>
      <c r="L14" s="87"/>
      <c r="M14" s="87"/>
      <c r="N14" s="184"/>
      <c r="O14" s="21" t="s">
        <v>5</v>
      </c>
      <c r="Q14" s="133" t="s">
        <v>166</v>
      </c>
      <c r="R14" s="134"/>
      <c r="S14" s="135">
        <f>SUMIFS(D8:D66,O8:O66,"Företagsekonomi",E8:E66,"G2E",N8:N66,"x")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">
      <c r="B15" s="91"/>
      <c r="C15" s="92" t="s">
        <v>165</v>
      </c>
      <c r="D15" s="93"/>
      <c r="E15" s="93"/>
      <c r="F15" s="94"/>
      <c r="G15" s="93"/>
      <c r="H15" s="93"/>
      <c r="I15" s="93"/>
      <c r="J15" s="93"/>
      <c r="K15" s="93"/>
      <c r="L15" s="93"/>
      <c r="M15" s="93"/>
      <c r="N15" s="33"/>
      <c r="O15" s="34"/>
      <c r="Q15" s="137"/>
      <c r="R15" s="138"/>
      <c r="S15" s="139"/>
      <c r="T15" s="138"/>
      <c r="U15" s="139"/>
      <c r="V15" s="79">
        <f>SUM(U11:U14)</f>
        <v>285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35">
      <c r="B16" s="80" t="s">
        <v>146</v>
      </c>
      <c r="C16" s="95" t="s">
        <v>4</v>
      </c>
      <c r="D16" s="82">
        <v>15</v>
      </c>
      <c r="E16" s="82" t="s">
        <v>29</v>
      </c>
      <c r="F16" s="83" t="s">
        <v>13</v>
      </c>
      <c r="G16" s="82" t="s">
        <v>12</v>
      </c>
      <c r="H16" s="82"/>
      <c r="I16" s="82">
        <v>12.5</v>
      </c>
      <c r="J16" s="82">
        <v>2.5</v>
      </c>
      <c r="K16" s="82"/>
      <c r="L16" s="82">
        <v>1</v>
      </c>
      <c r="M16" s="82">
        <v>15</v>
      </c>
      <c r="N16" s="20"/>
      <c r="O16" s="35"/>
      <c r="Q16" s="350" t="s">
        <v>67</v>
      </c>
      <c r="R16" s="351"/>
      <c r="S16" s="351"/>
      <c r="T16" s="351"/>
      <c r="U16" s="3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35">
      <c r="B17" s="80" t="s">
        <v>147</v>
      </c>
      <c r="C17" s="89" t="s">
        <v>9</v>
      </c>
      <c r="D17" s="85">
        <v>15</v>
      </c>
      <c r="E17" s="85" t="s">
        <v>28</v>
      </c>
      <c r="F17" s="86" t="s">
        <v>39</v>
      </c>
      <c r="G17" s="85"/>
      <c r="H17" s="85"/>
      <c r="I17" s="85"/>
      <c r="J17" s="85"/>
      <c r="K17" s="85"/>
      <c r="L17" s="85"/>
      <c r="M17" s="85"/>
      <c r="N17" s="44"/>
      <c r="O17" s="35" t="s">
        <v>39</v>
      </c>
      <c r="Q17" s="382" t="s">
        <v>63</v>
      </c>
      <c r="R17" s="383"/>
      <c r="S17" s="383"/>
      <c r="T17" s="383"/>
      <c r="U17" s="384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">
      <c r="B18" s="80" t="s">
        <v>148</v>
      </c>
      <c r="C18" s="89" t="s">
        <v>149</v>
      </c>
      <c r="D18" s="85">
        <v>15</v>
      </c>
      <c r="E18" s="85" t="s">
        <v>29</v>
      </c>
      <c r="F18" s="86" t="s">
        <v>12</v>
      </c>
      <c r="G18" s="85"/>
      <c r="H18" s="85">
        <v>4</v>
      </c>
      <c r="I18" s="85">
        <v>5</v>
      </c>
      <c r="J18" s="85">
        <v>6</v>
      </c>
      <c r="K18" s="85">
        <v>1</v>
      </c>
      <c r="L18" s="85">
        <v>5</v>
      </c>
      <c r="M18" s="85"/>
      <c r="N18" s="44"/>
      <c r="O18" s="35" t="s">
        <v>12</v>
      </c>
      <c r="Q18" s="140" t="s">
        <v>46</v>
      </c>
      <c r="R18" s="141"/>
      <c r="S18" s="142" t="s">
        <v>3</v>
      </c>
      <c r="T18" s="142" t="s">
        <v>22</v>
      </c>
      <c r="U18" s="38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25">
      <c r="B19" s="80" t="s">
        <v>150</v>
      </c>
      <c r="C19" s="89" t="s">
        <v>1</v>
      </c>
      <c r="D19" s="85">
        <v>15</v>
      </c>
      <c r="E19" s="85" t="s">
        <v>28</v>
      </c>
      <c r="F19" s="86" t="s">
        <v>5</v>
      </c>
      <c r="G19" s="85"/>
      <c r="H19" s="85"/>
      <c r="I19" s="85"/>
      <c r="J19" s="85"/>
      <c r="K19" s="85"/>
      <c r="L19" s="85"/>
      <c r="M19" s="85"/>
      <c r="N19" s="44"/>
      <c r="O19" s="35" t="s">
        <v>5</v>
      </c>
      <c r="Q19" s="166" t="s">
        <v>16</v>
      </c>
      <c r="R19" s="144"/>
      <c r="S19" s="276">
        <f>SUMIFS(D8:D66,O8:O66,"Skogsbruksvetenskap",N8:N66,"X")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25">
      <c r="B20" s="80" t="s">
        <v>151</v>
      </c>
      <c r="C20" s="89" t="s">
        <v>152</v>
      </c>
      <c r="D20" s="85">
        <v>7.5</v>
      </c>
      <c r="E20" s="85" t="s">
        <v>28</v>
      </c>
      <c r="F20" s="86" t="s">
        <v>12</v>
      </c>
      <c r="G20" s="85" t="s">
        <v>13</v>
      </c>
      <c r="H20" s="85">
        <v>2</v>
      </c>
      <c r="I20" s="85">
        <v>4</v>
      </c>
      <c r="J20" s="85">
        <v>1.5</v>
      </c>
      <c r="K20" s="85"/>
      <c r="L20" s="85"/>
      <c r="M20" s="85">
        <v>7.5</v>
      </c>
      <c r="N20" s="44"/>
      <c r="O20" s="35"/>
      <c r="Q20" s="147" t="s">
        <v>17</v>
      </c>
      <c r="R20" s="148"/>
      <c r="S20" s="278">
        <f>SUMIFS(H8:H66,N8:N66,"X")</f>
        <v>0</v>
      </c>
      <c r="T20" s="278">
        <v>15</v>
      </c>
      <c r="U20" s="279">
        <f t="shared" ref="U20:U23" si="2">IF((T20-S20)&lt;0,0,SUM(T20-S20))</f>
        <v>15</v>
      </c>
      <c r="V20" s="4"/>
      <c r="W20" s="290">
        <f>IF(U19&lt;=0,T19,S19)</f>
        <v>0</v>
      </c>
      <c r="X20" s="79"/>
      <c r="Y20" s="4"/>
      <c r="Z20" s="381"/>
      <c r="AA20" s="381"/>
      <c r="AB20" s="4"/>
      <c r="AC20" s="4"/>
      <c r="AD20" s="4"/>
      <c r="AE20" s="4"/>
      <c r="AF20" s="4"/>
      <c r="AG20" s="4"/>
    </row>
    <row r="21" spans="2:33" ht="27.75" customHeight="1" x14ac:dyDescent="0.25">
      <c r="B21" s="97"/>
      <c r="C21" s="98" t="s">
        <v>153</v>
      </c>
      <c r="D21" s="99"/>
      <c r="E21" s="99"/>
      <c r="F21" s="100"/>
      <c r="G21" s="99"/>
      <c r="H21" s="99"/>
      <c r="I21" s="99"/>
      <c r="J21" s="99"/>
      <c r="K21" s="99"/>
      <c r="L21" s="99"/>
      <c r="M21" s="99"/>
      <c r="N21" s="37"/>
      <c r="O21" s="38"/>
      <c r="Q21" s="147" t="s">
        <v>14</v>
      </c>
      <c r="R21" s="148"/>
      <c r="S21" s="278">
        <f>SUMIFS(I8:I66,N8:N66,"X")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81"/>
      <c r="AA21" s="381"/>
      <c r="AB21" s="4"/>
      <c r="AC21" s="4"/>
      <c r="AD21" s="4"/>
      <c r="AE21" s="4"/>
      <c r="AF21" s="4"/>
      <c r="AG21" s="4"/>
    </row>
    <row r="22" spans="2:33" ht="27.75" customHeight="1" x14ac:dyDescent="0.25">
      <c r="B22" s="101" t="s">
        <v>235</v>
      </c>
      <c r="C22" s="95" t="s">
        <v>234</v>
      </c>
      <c r="D22" s="82">
        <v>7.5</v>
      </c>
      <c r="E22" s="82" t="s">
        <v>29</v>
      </c>
      <c r="F22" s="83" t="s">
        <v>5</v>
      </c>
      <c r="G22" s="82"/>
      <c r="H22" s="82"/>
      <c r="I22" s="82"/>
      <c r="J22" s="82"/>
      <c r="K22" s="82"/>
      <c r="L22" s="82"/>
      <c r="M22" s="82"/>
      <c r="N22" s="20"/>
      <c r="O22" s="35"/>
      <c r="Q22" s="147" t="s">
        <v>15</v>
      </c>
      <c r="R22" s="151"/>
      <c r="S22" s="278">
        <f>SUMIFS(J8:J66,N8:N66,"X")</f>
        <v>0</v>
      </c>
      <c r="T22" s="280">
        <v>15</v>
      </c>
      <c r="U22" s="279">
        <f t="shared" si="2"/>
        <v>15</v>
      </c>
      <c r="V22" s="4"/>
      <c r="W22" s="79"/>
      <c r="X22" s="79"/>
      <c r="Y22" s="4"/>
      <c r="Z22" s="381"/>
      <c r="AA22" s="381"/>
      <c r="AB22" s="4"/>
      <c r="AC22" s="4"/>
      <c r="AD22" s="4"/>
      <c r="AE22" s="4"/>
      <c r="AF22" s="4"/>
      <c r="AG22" s="4"/>
    </row>
    <row r="23" spans="2:33" ht="27.75" customHeight="1" x14ac:dyDescent="0.25">
      <c r="B23" s="80" t="s">
        <v>233</v>
      </c>
      <c r="C23" s="89" t="s">
        <v>6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/>
      <c r="Q23" s="147" t="s">
        <v>223</v>
      </c>
      <c r="R23" s="151"/>
      <c r="S23" s="280">
        <f>SUMIFS(D8:D66,O8:O66,"Skogsbruksvetenskap",E8:E66,"G2F",N8:N66,"X")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81"/>
      <c r="AA23" s="381"/>
      <c r="AB23" s="4"/>
      <c r="AC23" s="4"/>
      <c r="AD23" s="4"/>
      <c r="AE23" s="4"/>
      <c r="AF23" s="4"/>
      <c r="AG23" s="4"/>
    </row>
    <row r="24" spans="2:33" ht="27.75" customHeight="1" x14ac:dyDescent="0.25">
      <c r="B24" s="80" t="s">
        <v>236</v>
      </c>
      <c r="C24" s="89" t="s">
        <v>154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/>
      <c r="Q24" s="147" t="s">
        <v>48</v>
      </c>
      <c r="R24" s="151"/>
      <c r="S24" s="280">
        <f>SUMIFS(D8:D66,O8:O66,"Skogsbruksvetenskap",E8:E66,"A1N",N8:N66,"X")+SUMIFS(D8:D66,O8:O66,"Skogsbruksvetenskap",E8:E66,"A1F",N8:N66,"x")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81"/>
      <c r="AA24" s="381"/>
      <c r="AB24" s="4"/>
      <c r="AC24" s="4"/>
      <c r="AD24" s="4"/>
      <c r="AE24" s="4"/>
      <c r="AF24" s="4"/>
      <c r="AG24" s="4"/>
    </row>
    <row r="25" spans="2:33" ht="27.75" customHeight="1" x14ac:dyDescent="0.25">
      <c r="B25" s="80" t="s">
        <v>232</v>
      </c>
      <c r="C25" s="89" t="s">
        <v>231</v>
      </c>
      <c r="D25" s="85">
        <v>7.5</v>
      </c>
      <c r="E25" s="85" t="s">
        <v>29</v>
      </c>
      <c r="F25" s="86" t="s">
        <v>5</v>
      </c>
      <c r="G25" s="85"/>
      <c r="H25" s="102"/>
      <c r="I25" s="85"/>
      <c r="J25" s="102"/>
      <c r="K25" s="102"/>
      <c r="L25" s="102"/>
      <c r="M25" s="102"/>
      <c r="N25" s="20"/>
      <c r="O25" s="35"/>
      <c r="Q25" s="153" t="s">
        <v>18</v>
      </c>
      <c r="R25" s="154"/>
      <c r="S25" s="281">
        <f>SUMIFS(D8:D66,O8:O66,"Biologi",N8:N66,"x")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81"/>
      <c r="AA25" s="381"/>
      <c r="AB25" s="4"/>
      <c r="AC25" s="4"/>
      <c r="AD25" s="4"/>
      <c r="AE25" s="4"/>
      <c r="AF25" s="4"/>
      <c r="AG25" s="4"/>
    </row>
    <row r="26" spans="2:33" ht="27.75" customHeight="1" x14ac:dyDescent="0.25">
      <c r="B26" s="80" t="s">
        <v>225</v>
      </c>
      <c r="C26" s="89" t="s">
        <v>226</v>
      </c>
      <c r="D26" s="85">
        <v>15</v>
      </c>
      <c r="E26" s="85" t="s">
        <v>25</v>
      </c>
      <c r="F26" s="86" t="s">
        <v>5</v>
      </c>
      <c r="G26" s="85"/>
      <c r="H26" s="102"/>
      <c r="I26" s="104"/>
      <c r="J26" s="102"/>
      <c r="K26" s="102">
        <v>4</v>
      </c>
      <c r="L26" s="102">
        <v>3.5</v>
      </c>
      <c r="M26" s="102"/>
      <c r="N26" s="20"/>
      <c r="O26" s="35"/>
      <c r="Q26" s="155" t="s">
        <v>19</v>
      </c>
      <c r="R26" s="148"/>
      <c r="S26" s="278">
        <f>SUMIFS(M8:M66,N8:N66,"X")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81"/>
      <c r="AA26" s="381"/>
      <c r="AB26" s="4"/>
      <c r="AC26" s="4"/>
      <c r="AD26" s="4"/>
      <c r="AE26" s="4"/>
      <c r="AF26" s="4"/>
      <c r="AG26" s="4"/>
    </row>
    <row r="27" spans="2:33" ht="27.75" customHeight="1" x14ac:dyDescent="0.25">
      <c r="B27" s="80" t="s">
        <v>124</v>
      </c>
      <c r="C27" s="89" t="s">
        <v>89</v>
      </c>
      <c r="D27" s="85">
        <v>7.5</v>
      </c>
      <c r="E27" s="85" t="s">
        <v>29</v>
      </c>
      <c r="F27" s="86" t="s">
        <v>12</v>
      </c>
      <c r="G27" s="85"/>
      <c r="H27" s="102">
        <v>7.5</v>
      </c>
      <c r="I27" s="85"/>
      <c r="J27" s="102"/>
      <c r="K27" s="102"/>
      <c r="L27" s="102"/>
      <c r="M27" s="102"/>
      <c r="N27" s="20"/>
      <c r="O27" s="35"/>
      <c r="Q27" s="153" t="s">
        <v>20</v>
      </c>
      <c r="R27" s="148"/>
      <c r="S27" s="281">
        <f>SUMIFS(D8:D66,O8:O66,"Företagsekonomi",N8:N66,"X")+SUMIFS(D8:D66,O8:O66,"Nationalekonomi",N8:N66,"X")+SUMIFS(D8:D66,O8:O66,"Bioekonomimanagement",N8:N66,"X")</f>
        <v>0</v>
      </c>
      <c r="T27" s="281">
        <v>30</v>
      </c>
      <c r="U27" s="279">
        <f>IF((T27-S27)&lt;0,0,SUM(T27-S27))</f>
        <v>30</v>
      </c>
      <c r="V27" s="4"/>
      <c r="W27" s="79"/>
      <c r="X27" s="79"/>
      <c r="Y27" s="4"/>
      <c r="Z27" s="381"/>
      <c r="AA27" s="381"/>
      <c r="AB27" s="4"/>
      <c r="AC27" s="4"/>
      <c r="AD27" s="4"/>
      <c r="AE27" s="4"/>
      <c r="AF27" s="4"/>
      <c r="AG27" s="4"/>
    </row>
    <row r="28" spans="2:33" ht="32.25" customHeight="1" thickBot="1" x14ac:dyDescent="0.3">
      <c r="B28" s="327" t="s">
        <v>237</v>
      </c>
      <c r="C28" s="89" t="s">
        <v>209</v>
      </c>
      <c r="D28" s="85">
        <v>15</v>
      </c>
      <c r="E28" s="85" t="s">
        <v>26</v>
      </c>
      <c r="F28" s="86" t="s">
        <v>5</v>
      </c>
      <c r="G28" s="85"/>
      <c r="H28" s="102"/>
      <c r="I28" s="85"/>
      <c r="J28" s="102"/>
      <c r="K28" s="102"/>
      <c r="L28" s="102"/>
      <c r="M28" s="102"/>
      <c r="N28" s="20"/>
      <c r="O28" s="35"/>
      <c r="Q28" s="156" t="s">
        <v>5</v>
      </c>
      <c r="R28" s="157"/>
      <c r="S28" s="282">
        <f>SUMIFS(D8:D66,O8:O66,"Företagsekonomi",N8:N66,"X")</f>
        <v>0</v>
      </c>
      <c r="T28" s="282">
        <v>15</v>
      </c>
      <c r="U28" s="283">
        <f>IF((T28-S28)&lt;0,0,SUM(T28-S28))</f>
        <v>15</v>
      </c>
      <c r="V28" s="4"/>
      <c r="W28" s="290">
        <f t="shared" si="3"/>
        <v>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35">
      <c r="B29" s="105"/>
      <c r="C29" s="106" t="s">
        <v>159</v>
      </c>
      <c r="D29" s="107"/>
      <c r="E29" s="107"/>
      <c r="F29" s="108"/>
      <c r="G29" s="107"/>
      <c r="H29" s="109"/>
      <c r="I29" s="109"/>
      <c r="J29" s="109"/>
      <c r="K29" s="109"/>
      <c r="L29" s="109"/>
      <c r="M29" s="109"/>
      <c r="N29" s="41"/>
      <c r="O29" s="42"/>
      <c r="Q29" s="410" t="s">
        <v>64</v>
      </c>
      <c r="R29" s="411"/>
      <c r="S29" s="411"/>
      <c r="T29" s="411"/>
      <c r="U29" s="414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">
      <c r="B30" s="101" t="s">
        <v>205</v>
      </c>
      <c r="C30" s="89" t="s">
        <v>155</v>
      </c>
      <c r="D30" s="85">
        <v>15</v>
      </c>
      <c r="E30" s="85" t="s">
        <v>29</v>
      </c>
      <c r="F30" s="86" t="s">
        <v>12</v>
      </c>
      <c r="G30" s="85"/>
      <c r="H30" s="102">
        <v>15</v>
      </c>
      <c r="I30" s="102"/>
      <c r="J30" s="102"/>
      <c r="K30" s="102"/>
      <c r="L30" s="102"/>
      <c r="M30" s="102"/>
      <c r="N30" s="44"/>
      <c r="O30" s="35" t="s">
        <v>12</v>
      </c>
      <c r="Q30" s="199" t="s">
        <v>46</v>
      </c>
      <c r="R30" s="160"/>
      <c r="S30" s="160" t="s">
        <v>3</v>
      </c>
      <c r="T30" s="161" t="s">
        <v>22</v>
      </c>
      <c r="U30" s="415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25">
      <c r="B31" s="80" t="s">
        <v>206</v>
      </c>
      <c r="C31" s="89" t="s">
        <v>207</v>
      </c>
      <c r="D31" s="85">
        <v>7.5</v>
      </c>
      <c r="E31" s="85" t="s">
        <v>29</v>
      </c>
      <c r="F31" s="86" t="s">
        <v>13</v>
      </c>
      <c r="G31" s="85" t="s">
        <v>12</v>
      </c>
      <c r="H31" s="102">
        <v>1</v>
      </c>
      <c r="I31" s="102">
        <v>5.5</v>
      </c>
      <c r="J31" s="102">
        <v>1</v>
      </c>
      <c r="K31" s="102"/>
      <c r="L31" s="102"/>
      <c r="M31" s="102"/>
      <c r="N31" s="44"/>
      <c r="O31" s="35"/>
      <c r="Q31" s="162" t="s">
        <v>65</v>
      </c>
      <c r="R31" s="163"/>
      <c r="S31" s="276">
        <f>SUMIFS(D8:D66,N8:N66,"X")-(W20+W26+W28)-SUMIFS(D8:D66,O8:O66,"Annat ämne",N8:N66,"X")</f>
        <v>0</v>
      </c>
      <c r="T31" s="276">
        <v>105</v>
      </c>
      <c r="U31" s="303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25">
      <c r="B32" s="80" t="s">
        <v>232</v>
      </c>
      <c r="C32" s="89" t="s">
        <v>231</v>
      </c>
      <c r="D32" s="85">
        <v>7.5</v>
      </c>
      <c r="E32" s="85" t="s">
        <v>29</v>
      </c>
      <c r="F32" s="86" t="s">
        <v>5</v>
      </c>
      <c r="G32" s="85"/>
      <c r="H32" s="102"/>
      <c r="I32" s="102"/>
      <c r="J32" s="102"/>
      <c r="K32" s="102"/>
      <c r="L32" s="102"/>
      <c r="M32" s="102"/>
      <c r="N32" s="44"/>
      <c r="O32" s="35" t="s">
        <v>5</v>
      </c>
      <c r="Q32" s="166" t="s">
        <v>43</v>
      </c>
      <c r="R32" s="167"/>
      <c r="S32" s="284">
        <f>SUMIFS(D8:D66,E8:E66,"G2E",N8:N66,"X")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25">
      <c r="B33" s="80" t="s">
        <v>227</v>
      </c>
      <c r="C33" s="89" t="s">
        <v>228</v>
      </c>
      <c r="D33" s="85">
        <v>15</v>
      </c>
      <c r="E33" s="85" t="s">
        <v>25</v>
      </c>
      <c r="F33" s="86" t="s">
        <v>12</v>
      </c>
      <c r="G33" s="85"/>
      <c r="H33" s="102">
        <v>7.5</v>
      </c>
      <c r="I33" s="103"/>
      <c r="J33" s="102">
        <v>7.5</v>
      </c>
      <c r="K33" s="102">
        <v>4</v>
      </c>
      <c r="L33" s="102">
        <v>3.5</v>
      </c>
      <c r="M33" s="102"/>
      <c r="N33" s="44"/>
      <c r="O33" s="35" t="s">
        <v>12</v>
      </c>
      <c r="Q33" s="162" t="s">
        <v>170</v>
      </c>
      <c r="R33" s="167"/>
      <c r="S33" s="284">
        <f>SUMIFS(D8:D66,E8:E66,"A1N",N8:N66,"X")+SUMIFS(D8:D66,E8:E66,"A1F",N8:N66,"X")+SUMIFS(D8:D66,E8:E66,"A2E",N8:N66,"X")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25">
      <c r="B34" s="80" t="s">
        <v>124</v>
      </c>
      <c r="C34" s="89" t="s">
        <v>89</v>
      </c>
      <c r="D34" s="85">
        <v>7.5</v>
      </c>
      <c r="E34" s="85" t="s">
        <v>29</v>
      </c>
      <c r="F34" s="86" t="s">
        <v>12</v>
      </c>
      <c r="G34" s="85"/>
      <c r="H34" s="102">
        <v>7.5</v>
      </c>
      <c r="I34" s="85"/>
      <c r="J34" s="102"/>
      <c r="K34" s="102"/>
      <c r="L34" s="102"/>
      <c r="M34" s="102"/>
      <c r="N34" s="20"/>
      <c r="O34" s="35" t="s">
        <v>12</v>
      </c>
      <c r="Q34" s="166" t="s">
        <v>167</v>
      </c>
      <c r="R34" s="202"/>
      <c r="S34" s="285"/>
      <c r="T34" s="285"/>
      <c r="U34" s="286"/>
      <c r="V34" s="4"/>
      <c r="W34" s="4"/>
      <c r="X34" s="341" t="s">
        <v>244</v>
      </c>
      <c r="Y34" s="342"/>
      <c r="Z34" s="343"/>
      <c r="AA34" s="4"/>
      <c r="AB34" s="4"/>
      <c r="AC34" s="4"/>
      <c r="AD34" s="4"/>
      <c r="AE34" s="4"/>
      <c r="AF34" s="4"/>
      <c r="AG34" s="4"/>
    </row>
    <row r="35" spans="2:33" ht="27.75" customHeight="1" x14ac:dyDescent="0.25">
      <c r="B35" s="96" t="s">
        <v>208</v>
      </c>
      <c r="C35" s="110" t="s">
        <v>210</v>
      </c>
      <c r="D35" s="85">
        <v>15</v>
      </c>
      <c r="E35" s="85" t="s">
        <v>26</v>
      </c>
      <c r="F35" s="86" t="s">
        <v>12</v>
      </c>
      <c r="G35" s="85"/>
      <c r="H35" s="110"/>
      <c r="I35" s="110"/>
      <c r="J35" s="110"/>
      <c r="K35" s="102"/>
      <c r="L35" s="102"/>
      <c r="M35" s="110"/>
      <c r="N35" s="44"/>
      <c r="O35" s="35" t="s">
        <v>12</v>
      </c>
      <c r="Q35" s="172" t="s">
        <v>50</v>
      </c>
      <c r="R35" s="167"/>
      <c r="S35" s="287">
        <f>SUMIFS(D8:D66,O8:O66,"Biologi",E8:E66,"A1N",N8:N66,"X")+SUMIFS(D8:D66,O8:O66,"Biologi",E8:E66,"A1F",N8:N66,"x")+SUMIFS(D8:D66,O8:O66,"Biologi",E8:E66,"A2E",N8:N66,"X")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44"/>
      <c r="Y35" s="345"/>
      <c r="Z35" s="346"/>
      <c r="AA35" s="4"/>
      <c r="AB35" s="4"/>
      <c r="AC35" s="4"/>
      <c r="AD35" s="4"/>
      <c r="AE35" s="4"/>
      <c r="AF35" s="4"/>
      <c r="AG35" s="4"/>
    </row>
    <row r="36" spans="2:33" ht="36.75" customHeight="1" x14ac:dyDescent="0.25">
      <c r="B36" s="45" t="s">
        <v>52</v>
      </c>
      <c r="C36" s="46" t="s">
        <v>172</v>
      </c>
      <c r="D36" s="47"/>
      <c r="E36" s="49"/>
      <c r="F36" s="185"/>
      <c r="G36" s="49"/>
      <c r="H36" s="50"/>
      <c r="I36" s="50"/>
      <c r="J36" s="50"/>
      <c r="K36" s="337"/>
      <c r="L36" s="337"/>
      <c r="M36" s="50"/>
      <c r="N36" s="48" t="s">
        <v>200</v>
      </c>
      <c r="O36" s="52"/>
      <c r="Q36" s="172" t="s">
        <v>12</v>
      </c>
      <c r="R36" s="167"/>
      <c r="S36" s="287">
        <f>SUMIFS(D8:D66,O8:O66,"Skogsbruksvetenskap",E8:E66,"A1N",N8:N66,"X")+SUMIFS(D8:D66,O8:O66,"Skogsbruksvetenskap",E8:E66,"A1F",N8:N66,"X")+SUMIFS(D8:D66,O8:O66,"Skogsbruksvetenskap",E8:E66,"A2E",N8:N66,"x")</f>
        <v>0</v>
      </c>
      <c r="T36" s="287">
        <v>60</v>
      </c>
      <c r="U36" s="277">
        <f t="shared" si="5"/>
        <v>60</v>
      </c>
      <c r="V36" s="4"/>
      <c r="W36" s="4"/>
      <c r="X36" s="344"/>
      <c r="Y36" s="345"/>
      <c r="Z36" s="346"/>
      <c r="AA36" s="4"/>
      <c r="AB36" s="4"/>
      <c r="AC36" s="4"/>
      <c r="AD36" s="4"/>
      <c r="AE36" s="4"/>
      <c r="AF36" s="4"/>
      <c r="AG36" s="4"/>
    </row>
    <row r="37" spans="2:33" ht="27.75" customHeight="1" x14ac:dyDescent="0.25">
      <c r="B37" s="19"/>
      <c r="C37" s="29"/>
      <c r="D37" s="24"/>
      <c r="E37" s="24"/>
      <c r="F37" s="25"/>
      <c r="G37" s="24"/>
      <c r="H37" s="40"/>
      <c r="I37" s="24"/>
      <c r="J37" s="40"/>
      <c r="K37" s="40"/>
      <c r="L37" s="40"/>
      <c r="M37" s="40"/>
      <c r="N37" s="20"/>
      <c r="O37" s="35"/>
      <c r="Q37" s="172" t="s">
        <v>5</v>
      </c>
      <c r="R37" s="167"/>
      <c r="S37" s="287">
        <f>SUMIFS(D8:D66,O8:O66,"Företagsekonomi",E8:E66,"A1N",N8:N66,"X")+SUMIFS(D8:D66,O8:O66,"Företagsekonomi",E8:E66,"A1F",N8:N66,"X")+SUMIFS(D8:D66,O8:O66,"Företagsekonomi",E8:E66,"A2E",N8:N66,"X")</f>
        <v>0</v>
      </c>
      <c r="T37" s="287">
        <v>60</v>
      </c>
      <c r="U37" s="277">
        <f t="shared" si="5"/>
        <v>60</v>
      </c>
      <c r="V37" s="4"/>
      <c r="W37" s="4"/>
      <c r="X37" s="344"/>
      <c r="Y37" s="345"/>
      <c r="Z37" s="346"/>
      <c r="AA37" s="4"/>
      <c r="AB37" s="4"/>
      <c r="AC37" s="4"/>
      <c r="AD37" s="4"/>
      <c r="AE37" s="4"/>
      <c r="AF37" s="4"/>
      <c r="AG37" s="4"/>
    </row>
    <row r="38" spans="2:33" ht="27.75" customHeight="1" x14ac:dyDescent="0.25">
      <c r="B38" s="19"/>
      <c r="C38" s="65"/>
      <c r="D38" s="65"/>
      <c r="E38" s="24"/>
      <c r="F38" s="25"/>
      <c r="G38" s="24"/>
      <c r="H38" s="65"/>
      <c r="I38" s="65"/>
      <c r="J38" s="65"/>
      <c r="K38" s="338"/>
      <c r="L38" s="338"/>
      <c r="M38" s="65"/>
      <c r="N38" s="66"/>
      <c r="O38" s="35"/>
      <c r="Q38" s="172" t="s">
        <v>42</v>
      </c>
      <c r="R38" s="167"/>
      <c r="S38" s="287">
        <f>SUMIFS(D8:D66,O8:O66,"Bioekonomimanagement",E8:E66,"A1N",N8:N66,"X")+SUMIFS(D8:D66,O8:O66,"Bioekonomimanagement",E8:E66,"A1F",N8:N66,"X")+SUMIFS(D8:D66,O8:O66,"Bioekonomimanagement",E8:E66,"A2E",N8:N66,"X")</f>
        <v>0</v>
      </c>
      <c r="T38" s="287">
        <v>60</v>
      </c>
      <c r="U38" s="277">
        <f t="shared" si="5"/>
        <v>60</v>
      </c>
      <c r="V38" s="4"/>
      <c r="W38" s="4"/>
      <c r="X38" s="344"/>
      <c r="Y38" s="345"/>
      <c r="Z38" s="346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">
      <c r="B39" s="19"/>
      <c r="C39" s="65"/>
      <c r="D39" s="65"/>
      <c r="E39" s="24"/>
      <c r="F39" s="25"/>
      <c r="G39" s="24"/>
      <c r="H39" s="65"/>
      <c r="I39" s="65"/>
      <c r="J39" s="65"/>
      <c r="K39" s="338"/>
      <c r="L39" s="338"/>
      <c r="M39" s="65"/>
      <c r="N39" s="66"/>
      <c r="O39" s="35"/>
      <c r="Q39" s="206" t="s">
        <v>21</v>
      </c>
      <c r="R39" s="207"/>
      <c r="S39" s="288">
        <f>SUMIFS(D8:D66,E8:E66,"A2E",N8:N66,"X")</f>
        <v>0</v>
      </c>
      <c r="T39" s="288">
        <v>30</v>
      </c>
      <c r="U39" s="289">
        <f t="shared" si="5"/>
        <v>30</v>
      </c>
      <c r="V39" s="4"/>
      <c r="W39" s="4"/>
      <c r="X39" s="344"/>
      <c r="Y39" s="345"/>
      <c r="Z39" s="346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35">
      <c r="B40" s="19"/>
      <c r="C40" s="43"/>
      <c r="D40" s="24"/>
      <c r="E40" s="24"/>
      <c r="F40" s="25"/>
      <c r="G40" s="24"/>
      <c r="H40" s="40"/>
      <c r="I40" s="40"/>
      <c r="J40" s="40"/>
      <c r="K40" s="40"/>
      <c r="L40" s="40"/>
      <c r="M40" s="40"/>
      <c r="N40" s="24"/>
      <c r="O40" s="35"/>
      <c r="Q40" s="178" t="s">
        <v>160</v>
      </c>
      <c r="R40" s="179"/>
      <c r="S40" s="180">
        <f>SUMIFS(D7:D66,N7:N66,"X")</f>
        <v>0</v>
      </c>
      <c r="T40" s="180">
        <v>300</v>
      </c>
      <c r="U40" s="181">
        <f>IF((T40-S40)&lt;0,0,SUM(T40-S40))</f>
        <v>300</v>
      </c>
      <c r="V40" s="4"/>
      <c r="W40" s="4"/>
      <c r="X40" s="347"/>
      <c r="Y40" s="348"/>
      <c r="Z40" s="349"/>
      <c r="AA40" s="4"/>
      <c r="AB40" s="4"/>
      <c r="AC40" s="4"/>
      <c r="AD40" s="4"/>
      <c r="AE40" s="4"/>
      <c r="AF40" s="4"/>
      <c r="AG40" s="4"/>
    </row>
    <row r="41" spans="2:33" ht="27.75" customHeight="1" thickBot="1" x14ac:dyDescent="0.35">
      <c r="B41" s="36"/>
      <c r="C41" s="263"/>
      <c r="D41" s="264"/>
      <c r="E41" s="264"/>
      <c r="F41" s="265"/>
      <c r="G41" s="264"/>
      <c r="H41" s="266"/>
      <c r="I41" s="266"/>
      <c r="J41" s="266"/>
      <c r="K41" s="266"/>
      <c r="L41" s="266"/>
      <c r="M41" s="266"/>
      <c r="N41" s="264"/>
      <c r="O41" s="30"/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25">
      <c r="B42" s="36"/>
      <c r="C42" s="263"/>
      <c r="D42" s="264"/>
      <c r="E42" s="264"/>
      <c r="F42" s="265"/>
      <c r="G42" s="264"/>
      <c r="H42" s="266"/>
      <c r="I42" s="266"/>
      <c r="J42" s="266"/>
      <c r="K42" s="266"/>
      <c r="L42" s="266"/>
      <c r="M42" s="266"/>
      <c r="N42" s="264"/>
      <c r="O42" s="30"/>
      <c r="Q42" s="456" t="s">
        <v>211</v>
      </c>
      <c r="R42" s="457"/>
      <c r="S42" s="457"/>
      <c r="T42" s="457"/>
      <c r="U42" s="458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25">
      <c r="B43" s="36"/>
      <c r="C43" s="263"/>
      <c r="D43" s="264"/>
      <c r="E43" s="264"/>
      <c r="F43" s="265"/>
      <c r="G43" s="264"/>
      <c r="H43" s="266"/>
      <c r="I43" s="266"/>
      <c r="J43" s="266"/>
      <c r="K43" s="266"/>
      <c r="L43" s="266"/>
      <c r="M43" s="266"/>
      <c r="N43" s="264"/>
      <c r="O43" s="30"/>
      <c r="Q43" s="459"/>
      <c r="R43" s="460"/>
      <c r="S43" s="460"/>
      <c r="T43" s="460"/>
      <c r="U43" s="461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thickBot="1" x14ac:dyDescent="0.3">
      <c r="B44" s="304"/>
      <c r="C44" s="321" t="s">
        <v>218</v>
      </c>
      <c r="D44" s="305">
        <v>7.5</v>
      </c>
      <c r="E44" s="306" t="s">
        <v>28</v>
      </c>
      <c r="F44" s="307" t="s">
        <v>40</v>
      </c>
      <c r="G44" s="306"/>
      <c r="H44" s="305"/>
      <c r="I44" s="305"/>
      <c r="J44" s="305"/>
      <c r="K44" s="329"/>
      <c r="L44" s="329"/>
      <c r="M44" s="305"/>
      <c r="N44" s="319"/>
      <c r="O44" s="336" t="s">
        <v>40</v>
      </c>
      <c r="Q44" s="445" t="s">
        <v>212</v>
      </c>
      <c r="R44" s="446"/>
      <c r="S44" s="446"/>
      <c r="T44" s="447" t="s">
        <v>213</v>
      </c>
      <c r="U44" s="448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25">
      <c r="B45" s="463" t="s">
        <v>171</v>
      </c>
      <c r="C45" s="464"/>
      <c r="D45" s="464"/>
      <c r="E45" s="464"/>
      <c r="F45" s="464"/>
      <c r="G45" s="464"/>
      <c r="H45" s="464"/>
      <c r="I45" s="464"/>
      <c r="J45" s="464"/>
      <c r="K45" s="464"/>
      <c r="L45" s="464"/>
      <c r="M45" s="464"/>
      <c r="N45" s="335"/>
      <c r="O45" s="267"/>
      <c r="Q45" s="445"/>
      <c r="R45" s="446"/>
      <c r="S45" s="446"/>
      <c r="T45" s="339" t="s">
        <v>5</v>
      </c>
      <c r="U45" s="340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25">
      <c r="B46" s="270"/>
      <c r="C46" s="271"/>
      <c r="D46" s="271"/>
      <c r="E46" s="271"/>
      <c r="F46" s="370" t="s">
        <v>44</v>
      </c>
      <c r="G46" s="369" t="s">
        <v>45</v>
      </c>
      <c r="H46" s="366" t="s">
        <v>61</v>
      </c>
      <c r="I46" s="367"/>
      <c r="J46" s="368"/>
      <c r="K46" s="465" t="s">
        <v>243</v>
      </c>
      <c r="L46" s="403" t="s">
        <v>242</v>
      </c>
      <c r="M46" s="364" t="s">
        <v>60</v>
      </c>
      <c r="N46" s="403" t="s">
        <v>195</v>
      </c>
      <c r="O46" s="362" t="s">
        <v>24</v>
      </c>
      <c r="Q46" s="440" t="s">
        <v>224</v>
      </c>
      <c r="R46" s="441"/>
      <c r="S46" s="441"/>
      <c r="T46" s="426" t="str">
        <f>IF(AND(V15=0,S26&gt;14.9,S19&gt;59.9),"JA!","Nej")</f>
        <v>Nej</v>
      </c>
      <c r="U46" s="428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25">
      <c r="B47" s="320" t="s">
        <v>52</v>
      </c>
      <c r="C47" s="11" t="s">
        <v>47</v>
      </c>
      <c r="D47" s="58" t="s">
        <v>10</v>
      </c>
      <c r="E47" s="11" t="s">
        <v>23</v>
      </c>
      <c r="F47" s="367"/>
      <c r="G47" s="368"/>
      <c r="H47" s="59" t="s">
        <v>58</v>
      </c>
      <c r="I47" s="60" t="s">
        <v>14</v>
      </c>
      <c r="J47" s="59" t="s">
        <v>201</v>
      </c>
      <c r="K47" s="466"/>
      <c r="L47" s="365"/>
      <c r="M47" s="365"/>
      <c r="N47" s="365"/>
      <c r="O47" s="363"/>
      <c r="Q47" s="440"/>
      <c r="R47" s="441"/>
      <c r="S47" s="441"/>
      <c r="T47" s="444"/>
      <c r="U47" s="43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330"/>
      <c r="L48" s="330"/>
      <c r="M48" s="66"/>
      <c r="N48" s="67"/>
      <c r="O48" s="68"/>
      <c r="Q48" s="440" t="s">
        <v>214</v>
      </c>
      <c r="R48" s="441"/>
      <c r="S48" s="441"/>
      <c r="T48" s="426" t="str">
        <f>IF(AND(V15=0,S26&gt;14.9,S19&gt;59.9),"JA!","Nej")</f>
        <v>Nej</v>
      </c>
      <c r="U48" s="428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330"/>
      <c r="L49" s="330"/>
      <c r="M49" s="66"/>
      <c r="N49" s="67"/>
      <c r="O49" s="68"/>
      <c r="Q49" s="440"/>
      <c r="R49" s="441"/>
      <c r="S49" s="441"/>
      <c r="T49" s="444"/>
      <c r="U49" s="430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330"/>
      <c r="L50" s="330"/>
      <c r="M50" s="66"/>
      <c r="N50" s="67"/>
      <c r="O50" s="68"/>
      <c r="Q50" s="440" t="s">
        <v>215</v>
      </c>
      <c r="R50" s="441"/>
      <c r="S50" s="441"/>
      <c r="T50" s="426" t="str">
        <f>IF(AND(V15=0,S19&gt;59.9),"JA!","Nej")</f>
        <v>Nej</v>
      </c>
      <c r="U50" s="428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330"/>
      <c r="L51" s="330"/>
      <c r="M51" s="66"/>
      <c r="N51" s="67"/>
      <c r="O51" s="68"/>
      <c r="Q51" s="440"/>
      <c r="R51" s="441"/>
      <c r="S51" s="441"/>
      <c r="T51" s="444"/>
      <c r="U51" s="43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330"/>
      <c r="L52" s="330"/>
      <c r="M52" s="66"/>
      <c r="N52" s="67"/>
      <c r="O52" s="68"/>
      <c r="Q52" s="431" t="s">
        <v>229</v>
      </c>
      <c r="R52" s="432"/>
      <c r="S52" s="433"/>
      <c r="T52" s="426" t="str">
        <f>IF(AND(V15=0,S28&gt;14.9),"JA!","Nej")</f>
        <v>Nej</v>
      </c>
      <c r="U52" s="428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330"/>
      <c r="L53" s="330"/>
      <c r="M53" s="66"/>
      <c r="N53" s="67"/>
      <c r="O53" s="68"/>
      <c r="Q53" s="434"/>
      <c r="R53" s="435"/>
      <c r="S53" s="436"/>
      <c r="T53" s="437"/>
      <c r="U53" s="43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330"/>
      <c r="L54" s="330"/>
      <c r="M54" s="66"/>
      <c r="N54" s="67"/>
      <c r="O54" s="68"/>
      <c r="Q54" s="431" t="s">
        <v>216</v>
      </c>
      <c r="R54" s="432"/>
      <c r="S54" s="433"/>
      <c r="T54" s="438" t="str">
        <f>IF(AND(V15=0,S19&gt;59.9),"JA!","Nej")</f>
        <v>Nej</v>
      </c>
      <c r="U54" s="428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330"/>
      <c r="L55" s="330"/>
      <c r="M55" s="66"/>
      <c r="N55" s="67"/>
      <c r="O55" s="68"/>
      <c r="Q55" s="434"/>
      <c r="R55" s="435"/>
      <c r="S55" s="436"/>
      <c r="T55" s="439"/>
      <c r="U55" s="430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25">
      <c r="B56" s="19"/>
      <c r="C56" s="62"/>
      <c r="D56" s="63"/>
      <c r="E56" s="64"/>
      <c r="F56" s="65"/>
      <c r="G56" s="65"/>
      <c r="H56" s="66"/>
      <c r="I56" s="66"/>
      <c r="J56" s="66"/>
      <c r="K56" s="330"/>
      <c r="L56" s="330"/>
      <c r="M56" s="66"/>
      <c r="N56" s="67"/>
      <c r="O56" s="68"/>
      <c r="Q56" s="440" t="s">
        <v>217</v>
      </c>
      <c r="R56" s="441"/>
      <c r="S56" s="441"/>
      <c r="T56" s="426" t="str">
        <f>IF(AND(V15=0,SUM(SUMIFS(K8:K44,N8:N44,"x"))+SUM(SUMIFS(L8:L44,N8:N44,"X"))&gt;14.9,S19&gt;59.9,N44="x"),"JA!","Nej")</f>
        <v>Nej</v>
      </c>
      <c r="U56" s="428" t="str">
        <f>IF(AND(V8=0,S19&gt;59.9,N44="x",SUM(SUMIFS(K8:K44,N8:N44,"x"))+SUM(SUMIFS(L8:L44,N8:N44,"x"))&gt;14.9),"JA!","Nej")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">
      <c r="B57" s="19"/>
      <c r="C57" s="62"/>
      <c r="D57" s="63"/>
      <c r="E57" s="64"/>
      <c r="F57" s="65"/>
      <c r="G57" s="65"/>
      <c r="H57" s="66"/>
      <c r="I57" s="66"/>
      <c r="J57" s="66"/>
      <c r="K57" s="330"/>
      <c r="L57" s="330"/>
      <c r="M57" s="66"/>
      <c r="N57" s="67"/>
      <c r="O57" s="68"/>
      <c r="Q57" s="442"/>
      <c r="R57" s="443"/>
      <c r="S57" s="443"/>
      <c r="T57" s="427"/>
      <c r="U57" s="429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25">
      <c r="B58" s="19"/>
      <c r="C58" s="62"/>
      <c r="D58" s="63"/>
      <c r="E58" s="64"/>
      <c r="F58" s="65"/>
      <c r="G58" s="65"/>
      <c r="H58" s="66"/>
      <c r="I58" s="66"/>
      <c r="J58" s="66"/>
      <c r="K58" s="330"/>
      <c r="L58" s="330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x14ac:dyDescent="0.25">
      <c r="B59" s="19"/>
      <c r="C59" s="62"/>
      <c r="D59" s="63"/>
      <c r="E59" s="64"/>
      <c r="F59" s="65"/>
      <c r="G59" s="65"/>
      <c r="H59" s="66"/>
      <c r="I59" s="66"/>
      <c r="J59" s="66"/>
      <c r="K59" s="330"/>
      <c r="L59" s="330"/>
      <c r="M59" s="66"/>
      <c r="N59" s="67"/>
      <c r="O59" s="68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25">
      <c r="B60" s="19"/>
      <c r="C60" s="62"/>
      <c r="D60" s="63"/>
      <c r="E60" s="64"/>
      <c r="F60" s="65"/>
      <c r="G60" s="65"/>
      <c r="H60" s="66"/>
      <c r="I60" s="66"/>
      <c r="J60" s="66"/>
      <c r="K60" s="330"/>
      <c r="L60" s="330"/>
      <c r="M60" s="66"/>
      <c r="N60" s="67"/>
      <c r="O60" s="68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25">
      <c r="B61" s="19"/>
      <c r="C61" s="62"/>
      <c r="D61" s="63"/>
      <c r="E61" s="64"/>
      <c r="F61" s="65"/>
      <c r="G61" s="65"/>
      <c r="H61" s="66"/>
      <c r="I61" s="66"/>
      <c r="J61" s="66"/>
      <c r="K61" s="330"/>
      <c r="L61" s="330"/>
      <c r="M61" s="66"/>
      <c r="N61" s="67"/>
      <c r="O61" s="68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thickBot="1" x14ac:dyDescent="0.3">
      <c r="B62" s="72"/>
      <c r="C62" s="73"/>
      <c r="D62" s="74"/>
      <c r="E62" s="74"/>
      <c r="F62" s="75"/>
      <c r="G62" s="74"/>
      <c r="H62" s="76"/>
      <c r="I62" s="76"/>
      <c r="J62" s="76"/>
      <c r="K62" s="331"/>
      <c r="L62" s="331"/>
      <c r="M62" s="76"/>
      <c r="N62" s="194"/>
      <c r="O62" s="77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25">
      <c r="C63" s="4"/>
      <c r="D63" s="4"/>
      <c r="E63" s="4"/>
      <c r="F63" s="4"/>
      <c r="G63" s="79"/>
      <c r="H63" s="79"/>
      <c r="I63" s="79"/>
      <c r="J63" s="79"/>
      <c r="K63" s="332"/>
      <c r="L63" s="332"/>
      <c r="M63" s="79"/>
      <c r="N63" s="79"/>
      <c r="O63" s="79"/>
      <c r="P63" s="79"/>
      <c r="V63" s="425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25">
      <c r="C64" s="4"/>
      <c r="D64" s="4"/>
      <c r="E64" s="4"/>
      <c r="F64" s="4"/>
      <c r="G64" s="79"/>
      <c r="H64" s="79"/>
      <c r="I64" s="79"/>
      <c r="J64" s="79"/>
      <c r="K64" s="332"/>
      <c r="L64" s="332"/>
      <c r="M64" s="79"/>
      <c r="N64" s="79"/>
      <c r="O64" s="79"/>
      <c r="P64" s="79"/>
      <c r="V64" s="425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25">
      <c r="C65" s="4"/>
      <c r="D65" s="4"/>
      <c r="E65" s="4"/>
      <c r="F65" s="4"/>
      <c r="G65" s="79"/>
      <c r="H65" s="79"/>
      <c r="I65" s="79"/>
      <c r="J65" s="79"/>
      <c r="K65" s="332"/>
      <c r="L65" s="332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25">
      <c r="C66" s="4"/>
      <c r="D66" s="4"/>
      <c r="E66" s="4"/>
      <c r="F66" s="4"/>
      <c r="G66" s="79"/>
      <c r="H66" s="79"/>
      <c r="I66" s="79"/>
      <c r="J66" s="79"/>
      <c r="K66" s="332"/>
      <c r="L66" s="332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25">
      <c r="C67" s="4"/>
      <c r="D67" s="4"/>
      <c r="E67" s="4"/>
      <c r="F67" s="4"/>
      <c r="G67" s="79"/>
      <c r="H67" s="79"/>
      <c r="I67" s="79"/>
      <c r="J67" s="79"/>
      <c r="K67" s="332"/>
      <c r="L67" s="332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25">
      <c r="C68" s="4"/>
      <c r="D68" s="4"/>
      <c r="E68" s="4"/>
      <c r="F68" s="4"/>
      <c r="G68" s="79"/>
      <c r="H68" s="79"/>
      <c r="I68" s="79"/>
      <c r="J68" s="79"/>
      <c r="K68" s="332"/>
      <c r="L68" s="332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25">
      <c r="C69" s="4"/>
      <c r="D69" s="4"/>
      <c r="E69" s="4"/>
      <c r="F69" s="4"/>
      <c r="G69" s="79"/>
      <c r="H69" s="79"/>
      <c r="I69" s="79"/>
      <c r="J69" s="79"/>
      <c r="K69" s="332"/>
      <c r="L69" s="332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25">
      <c r="C70" s="4"/>
      <c r="D70" s="4"/>
      <c r="E70" s="4"/>
      <c r="F70" s="4"/>
      <c r="G70" s="79"/>
      <c r="H70" s="79"/>
      <c r="I70" s="79"/>
      <c r="J70" s="79"/>
      <c r="K70" s="332"/>
      <c r="L70" s="332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25">
      <c r="C71" s="4"/>
      <c r="D71" s="4"/>
      <c r="E71" s="4"/>
      <c r="F71" s="4"/>
      <c r="G71" s="79"/>
      <c r="H71" s="79"/>
      <c r="I71" s="79"/>
      <c r="J71" s="79"/>
      <c r="K71" s="332"/>
      <c r="L71" s="332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25">
      <c r="C72" s="4"/>
      <c r="D72" s="4"/>
      <c r="E72" s="4"/>
      <c r="F72" s="4"/>
      <c r="G72" s="79"/>
      <c r="H72" s="79"/>
      <c r="I72" s="79"/>
      <c r="J72" s="79"/>
      <c r="K72" s="332"/>
      <c r="L72" s="332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25">
      <c r="C73" s="4"/>
      <c r="D73" s="4"/>
      <c r="E73" s="4"/>
      <c r="F73" s="4"/>
      <c r="G73" s="79"/>
      <c r="H73" s="79"/>
      <c r="I73" s="79"/>
      <c r="J73" s="79"/>
      <c r="K73" s="332"/>
      <c r="L73" s="332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25">
      <c r="C74" s="4"/>
      <c r="D74" s="4"/>
      <c r="E74" s="4"/>
      <c r="F74" s="4"/>
      <c r="G74" s="79"/>
      <c r="H74" s="79"/>
      <c r="I74" s="79"/>
      <c r="J74" s="79"/>
      <c r="K74" s="332"/>
      <c r="L74" s="332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25">
      <c r="C75" s="4"/>
      <c r="D75" s="4"/>
      <c r="E75" s="4"/>
      <c r="F75" s="4"/>
      <c r="G75" s="79"/>
      <c r="H75" s="79"/>
      <c r="I75" s="79"/>
      <c r="J75" s="79"/>
      <c r="K75" s="332"/>
      <c r="L75" s="332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25">
      <c r="C76" s="4"/>
      <c r="D76" s="4"/>
      <c r="E76" s="4"/>
      <c r="F76" s="4"/>
      <c r="G76" s="79"/>
      <c r="H76" s="79"/>
      <c r="I76" s="79"/>
      <c r="J76" s="79"/>
      <c r="K76" s="332"/>
      <c r="L76" s="332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25">
      <c r="C77" s="4"/>
      <c r="D77" s="4"/>
      <c r="E77" s="4"/>
      <c r="F77" s="4"/>
      <c r="G77" s="79"/>
      <c r="H77" s="79"/>
      <c r="I77" s="79"/>
      <c r="J77" s="79"/>
      <c r="K77" s="332"/>
      <c r="L77" s="332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25">
      <c r="C78" s="4"/>
      <c r="D78" s="4"/>
      <c r="E78" s="4"/>
      <c r="F78" s="4"/>
      <c r="G78" s="79"/>
      <c r="H78" s="79"/>
      <c r="I78" s="79"/>
      <c r="J78" s="79"/>
      <c r="K78" s="332"/>
      <c r="L78" s="332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25">
      <c r="C79" s="4"/>
      <c r="D79" s="4"/>
      <c r="E79" s="4"/>
      <c r="F79" s="4"/>
      <c r="G79" s="79"/>
      <c r="H79" s="79"/>
      <c r="I79" s="79"/>
      <c r="J79" s="79"/>
      <c r="K79" s="332"/>
      <c r="L79" s="332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25">
      <c r="C80" s="4"/>
      <c r="D80" s="4"/>
      <c r="E80" s="4"/>
      <c r="F80" s="4"/>
      <c r="G80" s="79"/>
      <c r="H80" s="79"/>
      <c r="I80" s="79"/>
      <c r="J80" s="79"/>
      <c r="K80" s="332"/>
      <c r="L80" s="332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25">
      <c r="C81" s="4"/>
      <c r="D81" s="4"/>
      <c r="E81" s="4"/>
      <c r="F81" s="4"/>
      <c r="G81" s="79"/>
      <c r="H81" s="79"/>
      <c r="I81" s="79"/>
      <c r="J81" s="79"/>
      <c r="K81" s="332"/>
      <c r="L81" s="332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25">
      <c r="C82" s="4"/>
      <c r="D82" s="4"/>
      <c r="E82" s="4"/>
      <c r="F82" s="4"/>
      <c r="G82" s="79"/>
      <c r="H82" s="79"/>
      <c r="I82" s="79"/>
      <c r="J82" s="79"/>
      <c r="K82" s="332"/>
      <c r="L82" s="332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25">
      <c r="C83" s="4"/>
      <c r="D83" s="4"/>
      <c r="E83" s="4"/>
      <c r="F83" s="4"/>
      <c r="G83" s="79"/>
      <c r="H83" s="79"/>
      <c r="I83" s="79"/>
      <c r="J83" s="79"/>
      <c r="K83" s="332"/>
      <c r="L83" s="332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25">
      <c r="C84" s="4"/>
      <c r="D84" s="4"/>
      <c r="E84" s="4"/>
      <c r="F84" s="4"/>
      <c r="G84" s="79"/>
      <c r="H84" s="79"/>
      <c r="I84" s="79"/>
      <c r="J84" s="79"/>
      <c r="K84" s="332"/>
      <c r="L84" s="332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25">
      <c r="C85" s="4"/>
      <c r="D85" s="4"/>
      <c r="E85" s="4"/>
      <c r="F85" s="4"/>
      <c r="G85" s="79"/>
      <c r="H85" s="79"/>
      <c r="I85" s="79"/>
      <c r="J85" s="79"/>
      <c r="K85" s="332"/>
      <c r="L85" s="332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25">
      <c r="C86" s="4"/>
      <c r="D86" s="4"/>
      <c r="E86" s="4"/>
      <c r="F86" s="4"/>
      <c r="G86" s="79"/>
      <c r="H86" s="79"/>
      <c r="I86" s="79"/>
      <c r="J86" s="79"/>
      <c r="K86" s="332"/>
      <c r="L86" s="332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25">
      <c r="C87" s="4"/>
      <c r="D87" s="4"/>
      <c r="E87" s="4"/>
      <c r="F87" s="4"/>
      <c r="G87" s="79"/>
      <c r="H87" s="79"/>
      <c r="I87" s="79"/>
      <c r="J87" s="79"/>
      <c r="K87" s="332"/>
      <c r="L87" s="332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25">
      <c r="C88" s="4"/>
      <c r="D88" s="4"/>
      <c r="E88" s="4"/>
      <c r="F88" s="4"/>
      <c r="G88" s="79"/>
      <c r="H88" s="79"/>
      <c r="I88" s="79"/>
      <c r="J88" s="79"/>
      <c r="K88" s="332"/>
      <c r="L88" s="332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25">
      <c r="C89" s="4"/>
      <c r="D89" s="4"/>
      <c r="E89" s="4"/>
      <c r="F89" s="4"/>
      <c r="G89" s="79"/>
      <c r="H89" s="79"/>
      <c r="I89" s="79"/>
      <c r="J89" s="79"/>
      <c r="K89" s="332"/>
      <c r="L89" s="332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25">
      <c r="C90" s="4"/>
      <c r="D90" s="4"/>
      <c r="E90" s="4"/>
      <c r="F90" s="4"/>
      <c r="G90" s="79"/>
      <c r="H90" s="79"/>
      <c r="I90" s="79"/>
      <c r="J90" s="79"/>
      <c r="K90" s="332"/>
      <c r="L90" s="332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25">
      <c r="C91" s="4"/>
      <c r="D91" s="4"/>
      <c r="E91" s="4"/>
      <c r="F91" s="4"/>
      <c r="G91" s="79"/>
      <c r="H91" s="79"/>
      <c r="I91" s="79"/>
      <c r="J91" s="79"/>
      <c r="K91" s="332"/>
      <c r="L91" s="332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25">
      <c r="C92" s="4"/>
      <c r="D92" s="4"/>
      <c r="E92" s="4"/>
      <c r="F92" s="4"/>
      <c r="G92" s="79"/>
      <c r="H92" s="79"/>
      <c r="I92" s="79"/>
      <c r="J92" s="79"/>
      <c r="K92" s="332"/>
      <c r="L92" s="332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25">
      <c r="C93" s="4"/>
      <c r="D93" s="4"/>
      <c r="E93" s="4"/>
      <c r="F93" s="4"/>
      <c r="G93" s="79"/>
      <c r="H93" s="79"/>
      <c r="I93" s="79"/>
      <c r="J93" s="79"/>
      <c r="K93" s="332"/>
      <c r="L93" s="332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25">
      <c r="C94" s="4"/>
      <c r="D94" s="4"/>
      <c r="E94" s="4"/>
      <c r="F94" s="4"/>
      <c r="G94" s="79"/>
      <c r="H94" s="79"/>
      <c r="I94" s="79"/>
      <c r="J94" s="79"/>
      <c r="K94" s="332"/>
      <c r="L94" s="332"/>
      <c r="M94" s="79"/>
      <c r="N94" s="79"/>
      <c r="O94" s="79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25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25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25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25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25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25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25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25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25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25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25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25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25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25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25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25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25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25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25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25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25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25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25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25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25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25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25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25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25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25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25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25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25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25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25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25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25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25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25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25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25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25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25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25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25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25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25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25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25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25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25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25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25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25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25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25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25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25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25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25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25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25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25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25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25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25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25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25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25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25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25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25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25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25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25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25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25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25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25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25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25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25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25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25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25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25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25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25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25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25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25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25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25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25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25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25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25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25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25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25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25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25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25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25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25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25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25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25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25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25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25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25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25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25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25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25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25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25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25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25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25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25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25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25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25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25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25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25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25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25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25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25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25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25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25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25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25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25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25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25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25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25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25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25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25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25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25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25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25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25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25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25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25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25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25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25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25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25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25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25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25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25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25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25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25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25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25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25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25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25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25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25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25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25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25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25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25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25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25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25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25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25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25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25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25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25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25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25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25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25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25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25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25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25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25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25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25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25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25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25">
      <c r="C294" s="4"/>
      <c r="D294" s="4"/>
      <c r="E294" s="4"/>
      <c r="F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25">
      <c r="C295" s="4"/>
      <c r="D295" s="4"/>
      <c r="E295" s="4"/>
      <c r="F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25">
      <c r="C296" s="4"/>
      <c r="D296" s="4"/>
      <c r="E296" s="4"/>
      <c r="F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25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25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25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25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25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25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25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25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25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25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25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25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25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25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25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 formatCells="0"/>
  <mergeCells count="53">
    <mergeCell ref="N46:N47"/>
    <mergeCell ref="K46:K47"/>
    <mergeCell ref="L46:L47"/>
    <mergeCell ref="K5:K6"/>
    <mergeCell ref="L5:L6"/>
    <mergeCell ref="B45:M45"/>
    <mergeCell ref="F46:F47"/>
    <mergeCell ref="G46:G47"/>
    <mergeCell ref="H46:J46"/>
    <mergeCell ref="M46:M47"/>
    <mergeCell ref="Q16:U16"/>
    <mergeCell ref="Q17:T17"/>
    <mergeCell ref="U17:U18"/>
    <mergeCell ref="Q42:U43"/>
    <mergeCell ref="B1:O1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O46:O47"/>
    <mergeCell ref="Q44:S45"/>
    <mergeCell ref="T44:U44"/>
    <mergeCell ref="Q46:S47"/>
    <mergeCell ref="Z20:AA27"/>
    <mergeCell ref="T48:T49"/>
    <mergeCell ref="U48:U49"/>
    <mergeCell ref="T50:T51"/>
    <mergeCell ref="U50:U51"/>
    <mergeCell ref="X34:Z40"/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  <mergeCell ref="Q48:S49"/>
    <mergeCell ref="Q50:S51"/>
    <mergeCell ref="Q56:S57"/>
    <mergeCell ref="T46:T47"/>
    <mergeCell ref="U46:U47"/>
  </mergeCells>
  <conditionalFormatting sqref="T39">
    <cfRule type="cellIs" dxfId="30" priority="24" operator="lessThan">
      <formula>15</formula>
    </cfRule>
  </conditionalFormatting>
  <conditionalFormatting sqref="T31">
    <cfRule type="cellIs" dxfId="29" priority="27" operator="lessThan">
      <formula>30</formula>
    </cfRule>
  </conditionalFormatting>
  <conditionalFormatting sqref="T32">
    <cfRule type="cellIs" dxfId="28" priority="26" operator="lessThan">
      <formula>15</formula>
    </cfRule>
  </conditionalFormatting>
  <conditionalFormatting sqref="T33">
    <cfRule type="cellIs" dxfId="27" priority="25" operator="lessThan">
      <formula>30</formula>
    </cfRule>
  </conditionalFormatting>
  <conditionalFormatting sqref="T35">
    <cfRule type="cellIs" dxfId="26" priority="21" operator="lessThan">
      <formula>15</formula>
    </cfRule>
  </conditionalFormatting>
  <conditionalFormatting sqref="V65:V67 V72 V57:V62 U5:U8 U24:U28 U31:U33 U35:U39 U11:U15">
    <cfRule type="cellIs" dxfId="25" priority="20" operator="greaterThan">
      <formula>0</formula>
    </cfRule>
  </conditionalFormatting>
  <conditionalFormatting sqref="U5:U8">
    <cfRule type="cellIs" dxfId="24" priority="19" operator="greaterThan">
      <formula>0</formula>
    </cfRule>
  </conditionalFormatting>
  <conditionalFormatting sqref="U19:U23">
    <cfRule type="cellIs" dxfId="23" priority="17" operator="greaterThan">
      <formula>0</formula>
    </cfRule>
  </conditionalFormatting>
  <conditionalFormatting sqref="U31:U33 U39">
    <cfRule type="cellIs" dxfId="22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8:E62 E8:E44">
      <formula1>$P$69:$P$75</formula1>
    </dataValidation>
    <dataValidation type="list" allowBlank="1" showInputMessage="1" showErrorMessage="1" sqref="G62 O21 O15 D36">
      <formula1>#REF!</formula1>
    </dataValidation>
    <dataValidation type="list" allowBlank="1" showInputMessage="1" showErrorMessage="1" sqref="O16:O20 O22:O44 O48:O62 O8:O14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F8:G44</xm:sqref>
        </x14:dataValidation>
        <x14:dataValidation type="list" allowBlank="1" showInputMessage="1" showErrorMessage="1">
          <x14:formula1>
            <xm:f>'JM-kraven'!$A$1:$A$16</xm:f>
          </x14:formula1>
          <xm:sqref>F48:G61</xm:sqref>
        </x14:dataValidation>
        <x14:dataValidation type="list" allowBlank="1" showInputMessage="1" showErrorMessage="1">
          <x14:formula1>
            <xm:f>'JM-kraven'!$A$19:$A$22</xm:f>
          </x14:formula1>
          <xm:sqref>F62</xm:sqref>
        </x14:dataValidation>
        <x14:dataValidation type="list" allowBlank="1" showInputMessage="1" showErrorMessage="1">
          <x14:formula1>
            <xm:f>'JM-kraven'!$F$2:$F$5</xm:f>
          </x14:formula1>
          <xm:sqref>D48:D62 D16:D20 D22:D28 D30:D35 D37:D44 D8:D14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9.85546875" style="5" customWidth="1"/>
    <col min="12" max="12" width="10.28515625" style="5" customWidth="1"/>
    <col min="13" max="13" width="24.140625" style="5" customWidth="1"/>
    <col min="14" max="14" width="2.28515625" style="4" customWidth="1"/>
    <col min="15" max="15" width="28.42578125" style="5" customWidth="1"/>
    <col min="16" max="16" width="16" style="5" customWidth="1"/>
    <col min="17" max="17" width="14.7109375" style="5" customWidth="1"/>
    <col min="18" max="18" width="19.28515625" style="5" customWidth="1"/>
    <col min="19" max="19" width="17.85546875" style="5" customWidth="1"/>
    <col min="20" max="20" width="8.42578125" style="5" customWidth="1"/>
    <col min="21" max="21" width="8.28515625" style="5" customWidth="1"/>
    <col min="22" max="16384" width="9.140625" style="5"/>
  </cols>
  <sheetData>
    <row r="1" spans="2:48" ht="46.5" customHeight="1" thickBot="1" x14ac:dyDescent="0.3">
      <c r="B1" s="402" t="s">
        <v>204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35">
      <c r="B2" s="353" t="s">
        <v>173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5"/>
      <c r="N2" s="6"/>
      <c r="O2" s="376" t="s">
        <v>156</v>
      </c>
      <c r="P2" s="377"/>
      <c r="Q2" s="377"/>
      <c r="R2" s="377"/>
      <c r="S2" s="378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35">
      <c r="B3" s="356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O3" s="379" t="s">
        <v>71</v>
      </c>
      <c r="P3" s="380"/>
      <c r="Q3" s="380"/>
      <c r="R3" s="380"/>
      <c r="S3" s="386" t="s">
        <v>62</v>
      </c>
      <c r="T3" s="4"/>
      <c r="U3" s="4"/>
      <c r="V3" s="387" t="s">
        <v>198</v>
      </c>
      <c r="W3" s="388"/>
      <c r="X3" s="389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35">
      <c r="B4" s="468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70"/>
      <c r="O4" s="111" t="s">
        <v>46</v>
      </c>
      <c r="P4" s="112"/>
      <c r="Q4" s="113" t="s">
        <v>3</v>
      </c>
      <c r="R4" s="113" t="s">
        <v>22</v>
      </c>
      <c r="S4" s="386"/>
      <c r="T4" s="4"/>
      <c r="U4" s="4"/>
      <c r="V4" s="390"/>
      <c r="W4" s="391"/>
      <c r="X4" s="392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25">
      <c r="B5" s="191"/>
      <c r="C5" s="11"/>
      <c r="D5" s="11"/>
      <c r="E5" s="11"/>
      <c r="F5" s="370" t="s">
        <v>44</v>
      </c>
      <c r="G5" s="369" t="s">
        <v>45</v>
      </c>
      <c r="H5" s="371" t="s">
        <v>59</v>
      </c>
      <c r="I5" s="372"/>
      <c r="J5" s="373"/>
      <c r="K5" s="364" t="s">
        <v>60</v>
      </c>
      <c r="L5" s="364" t="s">
        <v>76</v>
      </c>
      <c r="M5" s="362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90"/>
      <c r="W5" s="391"/>
      <c r="X5" s="392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70"/>
      <c r="G6" s="369"/>
      <c r="H6" s="183" t="s">
        <v>58</v>
      </c>
      <c r="I6" s="12" t="s">
        <v>14</v>
      </c>
      <c r="J6" s="12" t="s">
        <v>201</v>
      </c>
      <c r="K6" s="364"/>
      <c r="L6" s="364"/>
      <c r="M6" s="362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90"/>
      <c r="W6" s="391"/>
      <c r="X6" s="392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90"/>
      <c r="W7" s="391"/>
      <c r="X7" s="392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25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90"/>
      <c r="W8" s="391"/>
      <c r="X8" s="392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25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86" t="s">
        <v>62</v>
      </c>
      <c r="T9" s="23"/>
      <c r="U9" s="22"/>
      <c r="V9" s="390"/>
      <c r="W9" s="391"/>
      <c r="X9" s="392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86"/>
      <c r="T10" s="23"/>
      <c r="U10" s="22"/>
      <c r="V10" s="390"/>
      <c r="W10" s="391"/>
      <c r="X10" s="392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25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93"/>
      <c r="W11" s="394"/>
      <c r="X11" s="39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25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25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35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50" t="s">
        <v>67</v>
      </c>
      <c r="P16" s="351"/>
      <c r="Q16" s="351"/>
      <c r="R16" s="351"/>
      <c r="S16" s="352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35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82" t="s">
        <v>63</v>
      </c>
      <c r="P17" s="383"/>
      <c r="Q17" s="383"/>
      <c r="R17" s="383"/>
      <c r="S17" s="384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8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81"/>
      <c r="Y19" s="38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25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81"/>
      <c r="Y20" s="38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25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81"/>
      <c r="Y21" s="38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25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81"/>
      <c r="Y22" s="38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25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81"/>
      <c r="Y23" s="38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25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81"/>
      <c r="Y24" s="38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25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1"/>
      <c r="Y25" s="38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25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81"/>
      <c r="Y26" s="38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25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35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410" t="s">
        <v>64</v>
      </c>
      <c r="P29" s="411"/>
      <c r="Q29" s="411"/>
      <c r="R29" s="411"/>
      <c r="S29" s="414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35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415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25">
      <c r="B31" s="472" t="s">
        <v>171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4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25">
      <c r="B32" s="463"/>
      <c r="C32" s="464"/>
      <c r="D32" s="464"/>
      <c r="E32" s="464"/>
      <c r="F32" s="464"/>
      <c r="G32" s="464"/>
      <c r="H32" s="464"/>
      <c r="I32" s="464"/>
      <c r="J32" s="464"/>
      <c r="K32" s="464"/>
      <c r="L32" s="464"/>
      <c r="M32" s="475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">
      <c r="B33" s="191"/>
      <c r="C33" s="56"/>
      <c r="D33" s="56"/>
      <c r="E33" s="56"/>
      <c r="F33" s="370" t="s">
        <v>44</v>
      </c>
      <c r="G33" s="369" t="s">
        <v>45</v>
      </c>
      <c r="H33" s="371" t="s">
        <v>61</v>
      </c>
      <c r="I33" s="372"/>
      <c r="J33" s="373"/>
      <c r="K33" s="364" t="s">
        <v>60</v>
      </c>
      <c r="L33" s="403" t="s">
        <v>195</v>
      </c>
      <c r="M33" s="362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25">
      <c r="B34" s="57" t="s">
        <v>52</v>
      </c>
      <c r="C34" s="11" t="s">
        <v>47</v>
      </c>
      <c r="D34" s="58" t="s">
        <v>10</v>
      </c>
      <c r="E34" s="11" t="s">
        <v>23</v>
      </c>
      <c r="F34" s="367"/>
      <c r="G34" s="368"/>
      <c r="H34" s="59" t="s">
        <v>58</v>
      </c>
      <c r="I34" s="60" t="s">
        <v>14</v>
      </c>
      <c r="J34" s="59" t="s">
        <v>201</v>
      </c>
      <c r="K34" s="365"/>
      <c r="L34" s="365"/>
      <c r="M34" s="363"/>
      <c r="O34" s="166" t="s">
        <v>167</v>
      </c>
      <c r="P34" s="202"/>
      <c r="Q34" s="203"/>
      <c r="R34" s="203"/>
      <c r="S34" s="204"/>
      <c r="T34" s="4"/>
      <c r="U34" s="4"/>
      <c r="V34" s="341" t="s">
        <v>199</v>
      </c>
      <c r="W34" s="342"/>
      <c r="X34" s="34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25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44"/>
      <c r="W35" s="345"/>
      <c r="X35" s="346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25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44"/>
      <c r="W36" s="345"/>
      <c r="X36" s="346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25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44"/>
      <c r="W37" s="345"/>
      <c r="X37" s="346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25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44"/>
      <c r="W38" s="345"/>
      <c r="X38" s="346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44"/>
      <c r="W39" s="345"/>
      <c r="X39" s="346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35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47"/>
      <c r="W40" s="348"/>
      <c r="X40" s="349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35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398"/>
      <c r="P42" s="398"/>
      <c r="Q42" s="398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25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398"/>
      <c r="P43" s="398"/>
      <c r="Q43" s="398"/>
      <c r="R43" s="476"/>
      <c r="S43" s="476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25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398"/>
      <c r="P44" s="398"/>
      <c r="Q44" s="398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25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25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397"/>
      <c r="P46" s="397"/>
      <c r="Q46" s="397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25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397"/>
      <c r="P47" s="397"/>
      <c r="Q47" s="397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397"/>
      <c r="P48" s="397"/>
      <c r="Q48" s="397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397"/>
      <c r="P49" s="397"/>
      <c r="Q49" s="397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397"/>
      <c r="P50" s="397"/>
      <c r="Q50" s="397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71"/>
      <c r="P51" s="471"/>
      <c r="Q51" s="471"/>
      <c r="R51" s="32"/>
      <c r="S51" s="32"/>
      <c r="T51" s="381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8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  <mergeCell ref="G33:G34"/>
    <mergeCell ref="H33:J33"/>
    <mergeCell ref="K33:K34"/>
    <mergeCell ref="M33:M34"/>
    <mergeCell ref="L33:L34"/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topLeftCell="A3" zoomScaleNormal="100" workbookViewId="0">
      <selection activeCell="F15" sqref="F15"/>
    </sheetView>
  </sheetViews>
  <sheetFormatPr defaultColWidth="9.140625" defaultRowHeight="17.25" customHeight="1" x14ac:dyDescent="0.25"/>
  <cols>
    <col min="1" max="1" width="1.8554687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488" t="s">
        <v>203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53" t="s">
        <v>169</v>
      </c>
      <c r="C3" s="354"/>
      <c r="D3" s="354"/>
      <c r="E3" s="354"/>
      <c r="F3" s="354"/>
      <c r="G3" s="354"/>
      <c r="H3" s="354"/>
      <c r="I3" s="354"/>
      <c r="J3" s="354"/>
      <c r="K3" s="354"/>
      <c r="L3" s="355"/>
      <c r="N3" s="489" t="s">
        <v>67</v>
      </c>
      <c r="O3" s="490"/>
      <c r="P3" s="490"/>
      <c r="Q3" s="490"/>
      <c r="R3" s="491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468"/>
      <c r="C4" s="469"/>
      <c r="D4" s="469"/>
      <c r="E4" s="469"/>
      <c r="F4" s="469"/>
      <c r="G4" s="469"/>
      <c r="H4" s="469"/>
      <c r="I4" s="469"/>
      <c r="J4" s="469"/>
      <c r="K4" s="469"/>
      <c r="L4" s="470"/>
      <c r="N4" s="496" t="s">
        <v>63</v>
      </c>
      <c r="O4" s="497"/>
      <c r="P4" s="497"/>
      <c r="Q4" s="497"/>
      <c r="R4" s="386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501" t="s">
        <v>52</v>
      </c>
      <c r="C5" s="486"/>
      <c r="D5" s="486"/>
      <c r="E5" s="486"/>
      <c r="F5" s="486"/>
      <c r="G5" s="487"/>
      <c r="H5" s="500" t="s">
        <v>59</v>
      </c>
      <c r="I5" s="500"/>
      <c r="J5" s="500"/>
      <c r="K5" s="498" t="s">
        <v>60</v>
      </c>
      <c r="L5" s="503" t="s">
        <v>24</v>
      </c>
      <c r="N5" s="111" t="s">
        <v>46</v>
      </c>
      <c r="O5" s="112"/>
      <c r="P5" s="113" t="s">
        <v>3</v>
      </c>
      <c r="Q5" s="113" t="s">
        <v>22</v>
      </c>
      <c r="R5" s="386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502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499"/>
      <c r="L6" s="504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2" t="s">
        <v>64</v>
      </c>
      <c r="O16" s="493"/>
      <c r="P16" s="493"/>
      <c r="Q16" s="493"/>
      <c r="R16" s="494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495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77" t="s">
        <v>66</v>
      </c>
      <c r="V21" s="478"/>
      <c r="W21" s="47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80"/>
      <c r="V22" s="481"/>
      <c r="W22" s="482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80"/>
      <c r="V23" s="481"/>
      <c r="W23" s="482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80"/>
      <c r="V24" s="481"/>
      <c r="W24" s="482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80"/>
      <c r="V25" s="481"/>
      <c r="W25" s="48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80"/>
      <c r="V26" s="481"/>
      <c r="W26" s="482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3"/>
      <c r="V27" s="484"/>
      <c r="W27" s="485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25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19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42</v>
      </c>
      <c r="C2" t="s">
        <v>5</v>
      </c>
      <c r="F2">
        <v>7.5</v>
      </c>
    </row>
    <row r="3" spans="1:6" x14ac:dyDescent="0.25">
      <c r="A3" t="s">
        <v>13</v>
      </c>
      <c r="F3">
        <v>15</v>
      </c>
    </row>
    <row r="4" spans="1:6" x14ac:dyDescent="0.25">
      <c r="A4" t="s">
        <v>5</v>
      </c>
      <c r="C4" t="s">
        <v>13</v>
      </c>
      <c r="F4">
        <v>30</v>
      </c>
    </row>
    <row r="5" spans="1:6" x14ac:dyDescent="0.25">
      <c r="A5" s="1" t="s">
        <v>31</v>
      </c>
      <c r="C5" t="s">
        <v>12</v>
      </c>
      <c r="F5">
        <v>60</v>
      </c>
    </row>
    <row r="6" spans="1:6" x14ac:dyDescent="0.25">
      <c r="A6" s="2" t="s">
        <v>32</v>
      </c>
      <c r="C6" t="s">
        <v>35</v>
      </c>
    </row>
    <row r="7" spans="1:6" x14ac:dyDescent="0.25">
      <c r="A7" s="1" t="s">
        <v>33</v>
      </c>
    </row>
    <row r="8" spans="1:6" x14ac:dyDescent="0.25">
      <c r="A8" s="1" t="s">
        <v>34</v>
      </c>
    </row>
    <row r="9" spans="1:6" x14ac:dyDescent="0.25">
      <c r="A9" s="1" t="s">
        <v>35</v>
      </c>
    </row>
    <row r="10" spans="1:6" x14ac:dyDescent="0.25">
      <c r="A10" s="1" t="s">
        <v>36</v>
      </c>
    </row>
    <row r="11" spans="1:6" x14ac:dyDescent="0.25">
      <c r="A11" s="1" t="s">
        <v>37</v>
      </c>
    </row>
    <row r="12" spans="1:6" x14ac:dyDescent="0.25">
      <c r="A12" s="1" t="s">
        <v>38</v>
      </c>
    </row>
    <row r="13" spans="1:6" x14ac:dyDescent="0.25">
      <c r="A13" s="1" t="s">
        <v>12</v>
      </c>
    </row>
    <row r="14" spans="1:6" x14ac:dyDescent="0.25">
      <c r="A14" s="3" t="s">
        <v>39</v>
      </c>
    </row>
    <row r="15" spans="1:6" x14ac:dyDescent="0.25">
      <c r="A15" s="1" t="s">
        <v>40</v>
      </c>
    </row>
    <row r="16" spans="1:6" x14ac:dyDescent="0.25">
      <c r="A16" s="1" t="s">
        <v>41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13</v>
      </c>
    </row>
    <row r="20" spans="1:1" x14ac:dyDescent="0.25">
      <c r="A20" s="1" t="s">
        <v>12</v>
      </c>
    </row>
    <row r="21" spans="1:1" x14ac:dyDescent="0.25">
      <c r="A21" s="1" t="s">
        <v>5</v>
      </c>
    </row>
    <row r="22" spans="1:1" x14ac:dyDescent="0.25">
      <c r="A22" s="1" t="s">
        <v>42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30</v>
      </c>
    </row>
    <row r="35" spans="1:1" x14ac:dyDescent="0.25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2025-01-24T12:00:06Z</dcterms:modified>
</cp:coreProperties>
</file>