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storage-ume.slu.se\home$\jeoh0004\My Documents\Simuleringsverktyg\"/>
    </mc:Choice>
  </mc:AlternateContent>
  <bookViews>
    <workbookView xWindow="0" yWindow="0" windowWidth="23040" windowHeight="8160" activeTab="1"/>
  </bookViews>
  <sheets>
    <sheet name="Info" sheetId="10" r:id="rId1"/>
    <sheet name="Forest &amp; Landscape" sheetId="8" r:id="rId2"/>
    <sheet name="Individuell JM-examen" sheetId="3" r:id="rId3"/>
    <sheet name="JM-kraven" sheetId="4" r:id="rId4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S27" i="8" l="1"/>
  <c r="S28" i="8"/>
  <c r="T55" i="8" l="1"/>
  <c r="P9" i="3" l="1"/>
  <c r="P8" i="3"/>
  <c r="S6" i="8" l="1"/>
  <c r="P26" i="3"/>
  <c r="P6" i="3" l="1"/>
  <c r="S19" i="8"/>
  <c r="S40" i="8" l="1"/>
  <c r="S39" i="8"/>
  <c r="S38" i="8"/>
  <c r="S37" i="8"/>
  <c r="S36" i="8"/>
  <c r="S35" i="8"/>
  <c r="S33" i="8"/>
  <c r="S32" i="8"/>
  <c r="S26" i="8"/>
  <c r="S25" i="8"/>
  <c r="S24" i="8"/>
  <c r="S23" i="8"/>
  <c r="S22" i="8"/>
  <c r="S21" i="8"/>
  <c r="S20" i="8"/>
  <c r="S13" i="8"/>
  <c r="S12" i="8"/>
  <c r="S11" i="8"/>
  <c r="S7" i="8"/>
  <c r="S5" i="8"/>
  <c r="S14" i="8" l="1"/>
  <c r="W15" i="8" s="1"/>
  <c r="U40" i="8" l="1"/>
  <c r="U39" i="8"/>
  <c r="U38" i="8"/>
  <c r="U37" i="8"/>
  <c r="U36" i="8"/>
  <c r="U35" i="8"/>
  <c r="U33" i="8"/>
  <c r="U32" i="8"/>
  <c r="U28" i="8"/>
  <c r="U25" i="8"/>
  <c r="W26" i="8" s="1"/>
  <c r="U24" i="8"/>
  <c r="U23" i="8"/>
  <c r="U22" i="8"/>
  <c r="U21" i="8"/>
  <c r="U20" i="8"/>
  <c r="U14" i="8"/>
  <c r="U13" i="8"/>
  <c r="U12" i="8"/>
  <c r="U11" i="8"/>
  <c r="S8" i="8"/>
  <c r="U8" i="8" s="1"/>
  <c r="U7" i="8"/>
  <c r="U6" i="8"/>
  <c r="U5" i="8"/>
  <c r="P27" i="3"/>
  <c r="R27" i="3" s="1"/>
  <c r="T49" i="8" l="1"/>
  <c r="T45" i="8"/>
  <c r="T47" i="8"/>
  <c r="U26" i="8"/>
  <c r="V8" i="8"/>
  <c r="V15" i="8"/>
  <c r="T53" i="8" s="1"/>
  <c r="U19" i="8"/>
  <c r="U27" i="8"/>
  <c r="W28" i="8" s="1"/>
  <c r="P20" i="3"/>
  <c r="R20" i="3" s="1"/>
  <c r="P19" i="3"/>
  <c r="P11" i="3"/>
  <c r="P7" i="3"/>
  <c r="U53" i="8" l="1"/>
  <c r="U55" i="8"/>
  <c r="U51" i="8"/>
  <c r="T51" i="8"/>
  <c r="U45" i="8"/>
  <c r="U47" i="8"/>
  <c r="U49" i="8"/>
  <c r="W20" i="8"/>
  <c r="S31" i="8" s="1"/>
  <c r="U31" i="8" s="1"/>
  <c r="R6" i="3"/>
  <c r="T6" i="3" s="1"/>
  <c r="R26" i="3" l="1"/>
  <c r="P25" i="3"/>
  <c r="R25" i="3" s="1"/>
  <c r="P24" i="3"/>
  <c r="R24" i="3" s="1"/>
  <c r="P23" i="3"/>
  <c r="R23" i="3" s="1"/>
  <c r="P22" i="3"/>
  <c r="R19" i="3"/>
  <c r="P14" i="3"/>
  <c r="P15" i="3"/>
  <c r="P13" i="3"/>
  <c r="R13" i="3" s="1"/>
  <c r="P12" i="3"/>
  <c r="R12" i="3" s="1"/>
  <c r="T12" i="3" s="1"/>
  <c r="R11" i="3"/>
  <c r="P10" i="3"/>
  <c r="R10" i="3" l="1"/>
  <c r="R14" i="3"/>
  <c r="T14" i="3" s="1"/>
  <c r="P18" i="3" s="1"/>
  <c r="R18" i="3" s="1"/>
  <c r="R15" i="3"/>
  <c r="R22" i="3"/>
  <c r="R9" i="3"/>
  <c r="R8" i="3"/>
  <c r="R7" i="3"/>
</calcChain>
</file>

<file path=xl/comments1.xml><?xml version="1.0" encoding="utf-8"?>
<comments xmlns="http://schemas.openxmlformats.org/spreadsheetml/2006/main">
  <authors>
    <author>Jennie Ohlsson</author>
  </authors>
  <commentList>
    <comment ref="B10" authorId="0" shapeId="0">
      <text>
        <r>
          <rPr>
            <sz val="9"/>
            <color indexed="81"/>
            <rFont val="Tahoma"/>
            <family val="2"/>
          </rPr>
          <t>Kursplanen gäller till och med vt 2024</t>
        </r>
      </text>
    </comment>
    <comment ref="B11" authorId="0" shapeId="0">
      <text>
        <r>
          <rPr>
            <sz val="9"/>
            <color indexed="81"/>
            <rFont val="Tahoma"/>
            <family val="2"/>
          </rPr>
          <t>Kursplanen gäller från och med vt 2025 och tillsvidare</t>
        </r>
      </text>
    </comment>
  </commentList>
</comments>
</file>

<file path=xl/sharedStrings.xml><?xml version="1.0" encoding="utf-8"?>
<sst xmlns="http://schemas.openxmlformats.org/spreadsheetml/2006/main" count="279" uniqueCount="137">
  <si>
    <t xml:space="preserve">Kurs </t>
  </si>
  <si>
    <t>Antal poäng</t>
  </si>
  <si>
    <t>Företagsekonomi</t>
  </si>
  <si>
    <t>Hp</t>
  </si>
  <si>
    <t>Skogsbruksvetenskap</t>
  </si>
  <si>
    <t>Biologi</t>
  </si>
  <si>
    <t>Naturliga processer</t>
  </si>
  <si>
    <t>Arbetsprocesser</t>
  </si>
  <si>
    <t>Skogsbruksvetenskap varav</t>
  </si>
  <si>
    <t>Mål, planering och policy</t>
  </si>
  <si>
    <t>Biologi varav</t>
  </si>
  <si>
    <t>Ekologi</t>
  </si>
  <si>
    <t>Ekonomi varav</t>
  </si>
  <si>
    <t>Masterarbete</t>
  </si>
  <si>
    <t xml:space="preserve">Krav </t>
  </si>
  <si>
    <t>Nivå</t>
  </si>
  <si>
    <t>Valt huvudområde i examen</t>
  </si>
  <si>
    <t>G2F</t>
  </si>
  <si>
    <t>G2E</t>
  </si>
  <si>
    <t>A1N</t>
  </si>
  <si>
    <t>G1N</t>
  </si>
  <si>
    <t>G1F</t>
  </si>
  <si>
    <t>A1F</t>
  </si>
  <si>
    <t>Hållbar utveckling</t>
  </si>
  <si>
    <t>Juridik</t>
  </si>
  <si>
    <t>Kemi</t>
  </si>
  <si>
    <t>Landskapsarkitektur</t>
  </si>
  <si>
    <t>Lantbruksvetenskap</t>
  </si>
  <si>
    <t>Markvetenskap</t>
  </si>
  <si>
    <t>Matematisk statistik</t>
  </si>
  <si>
    <t>Nationalekonomi</t>
  </si>
  <si>
    <t>Statistik</t>
  </si>
  <si>
    <t>Teknologi</t>
  </si>
  <si>
    <t>Annat ämne</t>
  </si>
  <si>
    <t>Bioekonomimanagement</t>
  </si>
  <si>
    <t>Kandidatarbete</t>
  </si>
  <si>
    <t>Huvudområde 1</t>
  </si>
  <si>
    <t>Huvudområde 2</t>
  </si>
  <si>
    <t>Ämne</t>
  </si>
  <si>
    <t>Kurs Avancerad nivå</t>
  </si>
  <si>
    <t>Skogsbruksvetenskap avancerad nivå</t>
  </si>
  <si>
    <t>Fördjupningsnviå G2F</t>
  </si>
  <si>
    <t xml:space="preserve">Biologi  </t>
  </si>
  <si>
    <t>A2E</t>
  </si>
  <si>
    <t>Kurskod</t>
  </si>
  <si>
    <t>Forest and landscape ecology</t>
  </si>
  <si>
    <t>Forest management methods</t>
  </si>
  <si>
    <t>GIS in forest and landscape</t>
  </si>
  <si>
    <t>Urban trees and forest health</t>
  </si>
  <si>
    <t>Forest and landscape planning</t>
  </si>
  <si>
    <t>Mål, planering &amp; policy</t>
  </si>
  <si>
    <t>Poäng per delområden i Skogsbruksvetenskap</t>
  </si>
  <si>
    <t>Poäng ekologi i Biologi</t>
  </si>
  <si>
    <t>Poäng per delområde i Skogsbruksvetenskap</t>
  </si>
  <si>
    <t>Antal poäng som saknas</t>
  </si>
  <si>
    <t>Baskrav för jägmästarexamen (195 hp)</t>
  </si>
  <si>
    <t>Inriktnings-/specialiseringskrav (105 hp)</t>
  </si>
  <si>
    <t>Inriktning/Specialiseringskrav varav</t>
  </si>
  <si>
    <t>FYLLS I AUTOMATISKT!</t>
  </si>
  <si>
    <t>Huvudområde Skogsbruksvetenskap</t>
  </si>
  <si>
    <t>Kandidatarbete Skogsbruksvetenskap</t>
  </si>
  <si>
    <t>Kurser på avancerad nivå varav</t>
  </si>
  <si>
    <t>Avklarad (sätt X)</t>
  </si>
  <si>
    <t>Skogsbruksvetenskap grundnivå varav</t>
  </si>
  <si>
    <t>nivå G2F</t>
  </si>
  <si>
    <t>SV0016</t>
  </si>
  <si>
    <t>Forestry in Central Sweden</t>
  </si>
  <si>
    <t>Totalt antal avklarade poäng</t>
  </si>
  <si>
    <t>Totalt antal poäng varav</t>
  </si>
  <si>
    <t>Total antal poäng varav</t>
  </si>
  <si>
    <t>Masterarbete för jägmästarexamen</t>
  </si>
  <si>
    <t xml:space="preserve">År 1 </t>
  </si>
  <si>
    <t xml:space="preserve">År 2 </t>
  </si>
  <si>
    <t>Poäng i valt huvudområde på avancerad nivå</t>
  </si>
  <si>
    <r>
      <t xml:space="preserve"> Kurser som ska ingå i Jägmästarexamen - </t>
    </r>
    <r>
      <rPr>
        <b/>
        <i/>
        <sz val="24"/>
        <color rgb="FFFF0000"/>
        <rFont val="Calibri"/>
        <family val="2"/>
        <scheme val="minor"/>
      </rPr>
      <t>ATT FYLLA I SJÄLV</t>
    </r>
  </si>
  <si>
    <r>
      <t xml:space="preserve">Masterprogram/Kurser på avancerad nivå - </t>
    </r>
    <r>
      <rPr>
        <b/>
        <sz val="24"/>
        <color rgb="FFFF0000"/>
        <rFont val="Calibri"/>
        <family val="2"/>
        <scheme val="minor"/>
      </rPr>
      <t>Att fylla i själv</t>
    </r>
  </si>
  <si>
    <r>
      <t>Eventuellt övriga kurser (</t>
    </r>
    <r>
      <rPr>
        <b/>
        <sz val="11"/>
        <color rgb="FFFF0000"/>
        <rFont val="Calibri"/>
        <family val="2"/>
        <scheme val="minor"/>
      </rPr>
      <t>att fylla i själv</t>
    </r>
    <r>
      <rPr>
        <b/>
        <sz val="11"/>
        <color theme="1"/>
        <rFont val="Calibri"/>
        <family val="2"/>
        <scheme val="minor"/>
      </rPr>
      <t>)</t>
    </r>
  </si>
  <si>
    <t>Forest &amp; Landscape</t>
  </si>
  <si>
    <t>BI1386</t>
  </si>
  <si>
    <t>Vegetation design</t>
  </si>
  <si>
    <t>LK0423</t>
  </si>
  <si>
    <t xml:space="preserve">Forest and landscape governance </t>
  </si>
  <si>
    <t>SV0014</t>
  </si>
  <si>
    <t>SV0015</t>
  </si>
  <si>
    <t>BI1418</t>
  </si>
  <si>
    <t>Forest and landscape biodiversity conservation and ecosystem services</t>
  </si>
  <si>
    <t>Environmental discourses and environmental communication</t>
  </si>
  <si>
    <t xml:space="preserve">År 3 </t>
  </si>
  <si>
    <t>Bachelor thesis in Landscape architecture</t>
  </si>
  <si>
    <t>Bachelor thesis in Forestry Science</t>
  </si>
  <si>
    <t>Huvudområde Landskapsarkitektur</t>
  </si>
  <si>
    <t>Landskapsarkitektur grundnivå varav</t>
  </si>
  <si>
    <t>Kandidatarbete Landskapsarkitektur</t>
  </si>
  <si>
    <t>Avklarad (sätt x)</t>
  </si>
  <si>
    <t xml:space="preserve">Trees, structure and function </t>
  </si>
  <si>
    <t xml:space="preserve">Analysis of forested landscapes </t>
  </si>
  <si>
    <t>Bara i ett  huvudområde behöver kraven vara uppfyllt</t>
  </si>
  <si>
    <t>Bara i ett huvudområde behöver kraven vara uppfyllt</t>
  </si>
  <si>
    <t>Arbets-processer</t>
  </si>
  <si>
    <t xml:space="preserve">Har man inte läst något av kandidatprogrammen kan man fylla i sina kurser i  denna tabell.  All information man behöver hittar man i kursplanerna för respektive kurs. </t>
  </si>
  <si>
    <r>
      <t xml:space="preserve">FYLLS I AUTOMATISKT!        </t>
    </r>
    <r>
      <rPr>
        <b/>
        <sz val="16"/>
        <rFont val="Calibri"/>
        <family val="2"/>
        <scheme val="minor"/>
      </rPr>
      <t>Examenskrav Forest &amp; Landscape</t>
    </r>
  </si>
  <si>
    <t>FÖ0485</t>
  </si>
  <si>
    <t>Business management in forest and landscape</t>
  </si>
  <si>
    <t>EX1012</t>
  </si>
  <si>
    <t>EX1011</t>
  </si>
  <si>
    <t>Kurs</t>
  </si>
  <si>
    <t>Behörig till masterprogram</t>
  </si>
  <si>
    <t>Program</t>
  </si>
  <si>
    <t>Huvudområde</t>
  </si>
  <si>
    <t>Forest Ecology and Sustainable Management</t>
  </si>
  <si>
    <t>Euroforester</t>
  </si>
  <si>
    <t>Forest Bioeconomy</t>
  </si>
  <si>
    <t>Industrial Wood Supply Management</t>
  </si>
  <si>
    <t>Hur använder jag verktyget?</t>
  </si>
  <si>
    <r>
      <rPr>
        <b/>
        <sz val="12"/>
        <color theme="1"/>
        <rFont val="Calibri"/>
        <family val="2"/>
        <scheme val="minor"/>
      </rPr>
      <t>2.</t>
    </r>
    <r>
      <rPr>
        <sz val="12"/>
        <color theme="1"/>
        <rFont val="Calibri"/>
        <family val="2"/>
        <scheme val="minor"/>
      </rPr>
      <t xml:space="preserve"> Programkurserna är förifyllda. </t>
    </r>
    <r>
      <rPr>
        <b/>
        <sz val="12"/>
        <color theme="1"/>
        <rFont val="Calibri"/>
        <family val="2"/>
        <scheme val="minor"/>
      </rPr>
      <t>Om du läst andra kurser</t>
    </r>
    <r>
      <rPr>
        <sz val="12"/>
        <color theme="1"/>
        <rFont val="Calibri"/>
        <family val="2"/>
        <scheme val="minor"/>
      </rPr>
      <t xml:space="preserve"> som inte finns med i listan av kurser, fyll i uppgifterna själv för den kurs/kurser man vill ska räknas med eller använd fliken Individuelll JM-examen som inte har några färdigifyllda kurser. Alla uppgifter du behöver för att fylla i själv hittar man i kursplanen för den aktuella kursen. </t>
    </r>
  </si>
  <si>
    <r>
      <rPr>
        <b/>
        <sz val="12"/>
        <color theme="1"/>
        <rFont val="Calibri"/>
        <family val="2"/>
        <scheme val="minor"/>
      </rPr>
      <t>4</t>
    </r>
    <r>
      <rPr>
        <sz val="12"/>
        <color theme="1"/>
        <rFont val="Calibri"/>
        <family val="2"/>
        <scheme val="minor"/>
      </rPr>
      <t>. Till höger där det står "</t>
    </r>
    <r>
      <rPr>
        <b/>
        <sz val="12"/>
        <color theme="1"/>
        <rFont val="Calibri"/>
        <family val="2"/>
        <scheme val="minor"/>
      </rPr>
      <t>Fylls i automatiskt</t>
    </r>
    <r>
      <rPr>
        <sz val="12"/>
        <color theme="1"/>
        <rFont val="Calibri"/>
        <family val="2"/>
        <scheme val="minor"/>
      </rPr>
      <t xml:space="preserve">" </t>
    </r>
    <r>
      <rPr>
        <b/>
        <sz val="12"/>
        <color theme="1"/>
        <rFont val="Calibri"/>
        <family val="2"/>
        <scheme val="minor"/>
      </rPr>
      <t>ser du, beroende på hur du har fyllt i dokumentet, hur många poäng du läst/tänkt läsa samt inom vilka ämnen.</t>
    </r>
    <r>
      <rPr>
        <sz val="12"/>
        <color theme="1"/>
        <rFont val="Calibri"/>
        <family val="2"/>
        <scheme val="minor"/>
      </rPr>
      <t xml:space="preserve"> Det framgår även hur mycket poäng som saknas i respektive ämnen beroende på vilken examen man riktar in sig på. </t>
    </r>
  </si>
  <si>
    <r>
      <rPr>
        <b/>
        <sz val="12"/>
        <color theme="1"/>
        <rFont val="Calibri"/>
        <family val="2"/>
        <scheme val="minor"/>
      </rPr>
      <t xml:space="preserve">1. Spara ner </t>
    </r>
    <r>
      <rPr>
        <sz val="12"/>
        <color theme="1"/>
        <rFont val="Calibri"/>
        <family val="2"/>
        <scheme val="minor"/>
      </rPr>
      <t>den senaste versionen av verktyget på din dator</t>
    </r>
    <r>
      <rPr>
        <b/>
        <sz val="12"/>
        <color theme="1"/>
        <rFont val="Calibri"/>
        <family val="2"/>
        <scheme val="minor"/>
      </rPr>
      <t>. (se länk nedan)</t>
    </r>
  </si>
  <si>
    <t>Länk till programsidan</t>
  </si>
  <si>
    <t>Conservation and Management of Fish and Wildlife</t>
  </si>
  <si>
    <t>Fördjupningsnivå G2F</t>
  </si>
  <si>
    <t>Forest and Business Management</t>
  </si>
  <si>
    <t xml:space="preserve">Kurser på avancerad nivå </t>
  </si>
  <si>
    <t xml:space="preserve">Bara i ett av de fyra ämnena behöver kravet om 60 hp vara uppfyllt.  </t>
  </si>
  <si>
    <t>LK0424/LK0434</t>
  </si>
  <si>
    <t>Silviculture in forest and landscape</t>
  </si>
  <si>
    <t>SV0022/SV0053</t>
  </si>
  <si>
    <t>SV0023/SV0052</t>
  </si>
  <si>
    <t>LK0425/LK0444</t>
  </si>
  <si>
    <t>BI1385/BI1452</t>
  </si>
  <si>
    <t>LK0394/LK0448</t>
  </si>
  <si>
    <t>BI1451</t>
  </si>
  <si>
    <t>SV0001/SV0040</t>
  </si>
  <si>
    <r>
      <t xml:space="preserve">OBS! Vi arbetar löpande med  kvalitetssäkring och utveckling av verktyget, se därför till att alltid arbeta i den
senaste versionen som finns på programsidan på studentwebben! </t>
    </r>
    <r>
      <rPr>
        <b/>
        <i/>
        <sz val="16"/>
        <color theme="1"/>
        <rFont val="Calibri"/>
        <family val="2"/>
        <scheme val="minor"/>
      </rPr>
      <t>När kursen är rödmarkerad finns det mer än en version, se kommentar vid kurskod.</t>
    </r>
  </si>
  <si>
    <t>Poäng i Skogs-teknologi</t>
  </si>
  <si>
    <t>Poäng i Virkeslära</t>
  </si>
  <si>
    <r>
      <t xml:space="preserve">2. Ange med ett X </t>
    </r>
    <r>
      <rPr>
        <sz val="12"/>
        <color theme="1"/>
        <rFont val="Calibri"/>
        <family val="2"/>
        <scheme val="minor"/>
      </rPr>
      <t>i kolumn N vilka kurser du har läst/tänkt läsa. När kursen är rödmarkerad finns det mer än en version, se kommentar vid kurskod.</t>
    </r>
  </si>
  <si>
    <r>
      <rPr>
        <b/>
        <sz val="12"/>
        <color theme="1"/>
        <rFont val="Calibri"/>
        <family val="2"/>
        <scheme val="minor"/>
      </rPr>
      <t>3. Välj vilket huvudområde</t>
    </r>
    <r>
      <rPr>
        <sz val="12"/>
        <color theme="1"/>
        <rFont val="Calibri"/>
        <family val="2"/>
        <scheme val="minor"/>
      </rPr>
      <t xml:space="preserve"> i kolumn O kursen ska räknas som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</si>
</sst>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.##0;&quot;0&quot;"/>
  </numFmts>
  <fonts count="3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0.5"/>
      <name val="Times New Roman"/>
      <family val="1"/>
    </font>
    <font>
      <sz val="10.5"/>
      <color rgb="FF050505"/>
      <name val="Times New Roman"/>
      <family val="1"/>
    </font>
    <font>
      <sz val="11"/>
      <name val="Times New Roman"/>
      <family val="1"/>
    </font>
    <font>
      <b/>
      <i/>
      <sz val="24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sz val="14"/>
      <name val="Calibri"/>
      <family val="2"/>
      <scheme val="minor"/>
    </font>
    <font>
      <b/>
      <sz val="16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6"/>
      <color rgb="FFFF0000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i/>
      <sz val="24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24"/>
      <color rgb="FFFF000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22"/>
      <color theme="1"/>
      <name val="Calibri"/>
      <family val="2"/>
      <scheme val="minor"/>
    </font>
    <font>
      <i/>
      <sz val="16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FF0000"/>
      <name val="Calibri"/>
      <family val="2"/>
      <scheme val="minor"/>
    </font>
    <font>
      <sz val="9"/>
      <color indexed="81"/>
      <name val="Tahoma"/>
      <family val="2"/>
    </font>
    <font>
      <b/>
      <i/>
      <sz val="16"/>
      <color theme="1"/>
      <name val="Calibri"/>
      <family val="2"/>
      <scheme val="minor"/>
    </font>
    <font>
      <b/>
      <sz val="11"/>
      <color rgb="FFC00000"/>
      <name val="Calibri"/>
      <family val="2"/>
      <scheme val="minor"/>
    </font>
    <font>
      <sz val="11"/>
      <color rgb="FFC00000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</fills>
  <borders count="5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0" fontId="27" fillId="0" borderId="0" applyNumberFormat="0" applyFill="0" applyBorder="0" applyAlignment="0" applyProtection="0"/>
  </cellStyleXfs>
  <cellXfs count="394">
    <xf numFmtId="0" fontId="0" fillId="0" borderId="0" xfId="0"/>
    <xf numFmtId="0" fontId="6" fillId="0" borderId="0" xfId="0" applyFont="1" applyFill="1" applyBorder="1" applyAlignment="1">
      <alignment horizontal="left" vertical="top" wrapText="1"/>
    </xf>
    <xf numFmtId="0" fontId="7" fillId="0" borderId="0" xfId="0" applyFont="1" applyFill="1" applyBorder="1" applyAlignment="1">
      <alignment horizontal="left" vertical="top" wrapText="1"/>
    </xf>
    <xf numFmtId="0" fontId="8" fillId="0" borderId="0" xfId="0" applyFont="1" applyFill="1" applyBorder="1" applyAlignment="1">
      <alignment horizontal="left" vertical="top" wrapText="1"/>
    </xf>
    <xf numFmtId="0" fontId="0" fillId="3" borderId="0" xfId="0" applyFill="1" applyProtection="1">
      <protection locked="0"/>
    </xf>
    <xf numFmtId="0" fontId="0" fillId="0" borderId="0" xfId="0" applyProtection="1">
      <protection locked="0"/>
    </xf>
    <xf numFmtId="0" fontId="1" fillId="3" borderId="0" xfId="0" applyFont="1" applyFill="1" applyAlignment="1" applyProtection="1">
      <alignment horizontal="center"/>
      <protection locked="0"/>
    </xf>
    <xf numFmtId="0" fontId="2" fillId="3" borderId="0" xfId="0" applyFont="1" applyFill="1" applyBorder="1" applyProtection="1">
      <protection locked="0"/>
    </xf>
    <xf numFmtId="0" fontId="1" fillId="5" borderId="7" xfId="0" applyFont="1" applyFill="1" applyBorder="1" applyProtection="1">
      <protection locked="0"/>
    </xf>
    <xf numFmtId="0" fontId="2" fillId="5" borderId="0" xfId="0" applyFont="1" applyFill="1" applyBorder="1" applyAlignment="1" applyProtection="1">
      <alignment horizontal="center"/>
      <protection locked="0"/>
    </xf>
    <xf numFmtId="0" fontId="0" fillId="4" borderId="36" xfId="0" applyFill="1" applyBorder="1" applyProtection="1">
      <protection locked="0"/>
    </xf>
    <xf numFmtId="0" fontId="2" fillId="4" borderId="33" xfId="0" applyFont="1" applyFill="1" applyBorder="1" applyAlignment="1" applyProtection="1">
      <alignment horizontal="center"/>
      <protection locked="0"/>
    </xf>
    <xf numFmtId="0" fontId="2" fillId="4" borderId="33" xfId="0" applyFont="1" applyFill="1" applyBorder="1" applyAlignment="1" applyProtection="1">
      <alignment horizontal="center" wrapText="1"/>
      <protection locked="0"/>
    </xf>
    <xf numFmtId="0" fontId="2" fillId="4" borderId="33" xfId="0" applyFont="1" applyFill="1" applyBorder="1" applyAlignment="1" applyProtection="1">
      <alignment vertical="center"/>
      <protection locked="0"/>
    </xf>
    <xf numFmtId="0" fontId="2" fillId="4" borderId="33" xfId="0" applyFont="1" applyFill="1" applyBorder="1" applyAlignment="1" applyProtection="1">
      <alignment horizontal="center" vertical="center" wrapText="1"/>
      <protection locked="0"/>
    </xf>
    <xf numFmtId="0" fontId="1" fillId="4" borderId="37" xfId="0" applyFont="1" applyFill="1" applyBorder="1" applyAlignment="1" applyProtection="1">
      <alignment horizontal="center" vertical="center" wrapText="1"/>
      <protection locked="0"/>
    </xf>
    <xf numFmtId="0" fontId="0" fillId="3" borderId="2" xfId="0" applyFill="1" applyBorder="1" applyProtection="1">
      <protection locked="0"/>
    </xf>
    <xf numFmtId="0" fontId="3" fillId="0" borderId="30" xfId="0" applyFont="1" applyFill="1" applyBorder="1" applyAlignment="1" applyProtection="1">
      <alignment horizontal="center"/>
      <protection locked="0"/>
    </xf>
    <xf numFmtId="0" fontId="3" fillId="0" borderId="25" xfId="0" applyFont="1" applyFill="1" applyBorder="1" applyProtection="1">
      <protection locked="0"/>
    </xf>
    <xf numFmtId="0" fontId="3" fillId="3" borderId="0" xfId="0" applyFont="1" applyFill="1" applyBorder="1" applyProtection="1">
      <protection locked="0"/>
    </xf>
    <xf numFmtId="0" fontId="23" fillId="3" borderId="0" xfId="0" applyFont="1" applyFill="1" applyBorder="1" applyProtection="1">
      <protection locked="0"/>
    </xf>
    <xf numFmtId="0" fontId="3" fillId="0" borderId="1" xfId="0" applyFont="1" applyFill="1" applyBorder="1" applyAlignment="1" applyProtection="1">
      <alignment horizontal="center"/>
      <protection locked="0"/>
    </xf>
    <xf numFmtId="0" fontId="3" fillId="0" borderId="1" xfId="0" applyFont="1" applyFill="1" applyBorder="1" applyAlignment="1" applyProtection="1">
      <alignment horizontal="center" wrapText="1"/>
      <protection locked="0"/>
    </xf>
    <xf numFmtId="0" fontId="0" fillId="3" borderId="0" xfId="0" applyFill="1" applyBorder="1" applyProtection="1">
      <protection locked="0"/>
    </xf>
    <xf numFmtId="0" fontId="3" fillId="0" borderId="27" xfId="0" applyFont="1" applyFill="1" applyBorder="1" applyProtection="1">
      <protection locked="0"/>
    </xf>
    <xf numFmtId="0" fontId="15" fillId="3" borderId="0" xfId="0" applyFont="1" applyFill="1" applyBorder="1" applyAlignment="1" applyProtection="1">
      <alignment horizontal="center"/>
      <protection locked="0"/>
    </xf>
    <xf numFmtId="0" fontId="0" fillId="0" borderId="25" xfId="0" applyFill="1" applyBorder="1" applyProtection="1">
      <protection locked="0"/>
    </xf>
    <xf numFmtId="0" fontId="0" fillId="3" borderId="12" xfId="0" applyFill="1" applyBorder="1" applyProtection="1">
      <protection locked="0"/>
    </xf>
    <xf numFmtId="0" fontId="0" fillId="3" borderId="42" xfId="0" applyFill="1" applyBorder="1" applyProtection="1">
      <protection locked="0"/>
    </xf>
    <xf numFmtId="0" fontId="3" fillId="0" borderId="1" xfId="0" applyFont="1" applyFill="1" applyBorder="1" applyProtection="1">
      <protection locked="0"/>
    </xf>
    <xf numFmtId="0" fontId="0" fillId="0" borderId="1" xfId="0" applyFill="1" applyBorder="1" applyProtection="1">
      <protection locked="0"/>
    </xf>
    <xf numFmtId="0" fontId="3" fillId="0" borderId="31" xfId="0" applyFont="1" applyFill="1" applyBorder="1" applyAlignment="1" applyProtection="1">
      <alignment horizontal="center"/>
      <protection locked="0"/>
    </xf>
    <xf numFmtId="0" fontId="11" fillId="5" borderId="0" xfId="0" applyFont="1" applyFill="1" applyBorder="1" applyAlignment="1" applyProtection="1">
      <protection locked="0"/>
    </xf>
    <xf numFmtId="0" fontId="0" fillId="5" borderId="18" xfId="0" applyFill="1" applyBorder="1" applyProtection="1">
      <protection locked="0"/>
    </xf>
    <xf numFmtId="0" fontId="2" fillId="5" borderId="17" xfId="0" applyFont="1" applyFill="1" applyBorder="1" applyAlignment="1" applyProtection="1">
      <alignment horizontal="center"/>
      <protection locked="0"/>
    </xf>
    <xf numFmtId="0" fontId="2" fillId="5" borderId="1" xfId="0" applyFont="1" applyFill="1" applyBorder="1" applyAlignment="1" applyProtection="1">
      <alignment horizontal="center" wrapText="1"/>
      <protection locked="0"/>
    </xf>
    <xf numFmtId="0" fontId="2" fillId="5" borderId="1" xfId="0" applyFont="1" applyFill="1" applyBorder="1" applyAlignment="1" applyProtection="1">
      <alignment horizontal="center" vertical="center" wrapText="1"/>
      <protection locked="0"/>
    </xf>
    <xf numFmtId="0" fontId="0" fillId="0" borderId="14" xfId="0" applyBorder="1" applyProtection="1">
      <protection locked="0"/>
    </xf>
    <xf numFmtId="0" fontId="3" fillId="3" borderId="22" xfId="0" applyFont="1" applyFill="1" applyBorder="1" applyAlignment="1" applyProtection="1">
      <alignment horizontal="center"/>
      <protection locked="0"/>
    </xf>
    <xf numFmtId="0" fontId="3" fillId="3" borderId="1" xfId="0" applyFont="1" applyFill="1" applyBorder="1" applyAlignment="1" applyProtection="1">
      <alignment horizontal="center"/>
      <protection locked="0"/>
    </xf>
    <xf numFmtId="0" fontId="0" fillId="0" borderId="1" xfId="0" applyBorder="1" applyProtection="1">
      <protection locked="0"/>
    </xf>
    <xf numFmtId="0" fontId="0" fillId="0" borderId="1" xfId="0" applyBorder="1" applyAlignment="1" applyProtection="1">
      <alignment horizontal="center"/>
      <protection locked="0"/>
    </xf>
    <xf numFmtId="0" fontId="0" fillId="0" borderId="31" xfId="0" applyBorder="1" applyAlignment="1" applyProtection="1">
      <alignment horizontal="center"/>
      <protection locked="0"/>
    </xf>
    <xf numFmtId="0" fontId="0" fillId="0" borderId="26" xfId="0" applyBorder="1" applyProtection="1">
      <protection locked="0"/>
    </xf>
    <xf numFmtId="0" fontId="0" fillId="3" borderId="0" xfId="0" applyFill="1" applyBorder="1" applyAlignment="1" applyProtection="1">
      <alignment horizontal="center" vertical="center"/>
      <protection locked="0"/>
    </xf>
    <xf numFmtId="0" fontId="0" fillId="3" borderId="3" xfId="0" applyFill="1" applyBorder="1" applyProtection="1">
      <protection locked="0"/>
    </xf>
    <xf numFmtId="0" fontId="3" fillId="3" borderId="4" xfId="0" applyFont="1" applyFill="1" applyBorder="1" applyAlignment="1" applyProtection="1">
      <alignment horizontal="center"/>
      <protection locked="0"/>
    </xf>
    <xf numFmtId="0" fontId="0" fillId="0" borderId="4" xfId="0" applyBorder="1" applyProtection="1">
      <protection locked="0"/>
    </xf>
    <xf numFmtId="0" fontId="0" fillId="0" borderId="4" xfId="0" applyBorder="1" applyAlignment="1" applyProtection="1">
      <alignment horizontal="center"/>
      <protection locked="0"/>
    </xf>
    <xf numFmtId="0" fontId="0" fillId="0" borderId="28" xfId="0" applyBorder="1" applyProtection="1">
      <protection locked="0"/>
    </xf>
    <xf numFmtId="0" fontId="0" fillId="3" borderId="0" xfId="0" applyFill="1" applyAlignment="1" applyProtection="1">
      <alignment horizontal="center"/>
      <protection locked="0"/>
    </xf>
    <xf numFmtId="0" fontId="23" fillId="3" borderId="0" xfId="0" applyFont="1" applyFill="1" applyProtection="1">
      <protection locked="0"/>
    </xf>
    <xf numFmtId="0" fontId="0" fillId="3" borderId="2" xfId="0" applyFill="1" applyBorder="1" applyProtection="1"/>
    <xf numFmtId="0" fontId="3" fillId="0" borderId="21" xfId="0" applyFont="1" applyFill="1" applyBorder="1" applyProtection="1"/>
    <xf numFmtId="0" fontId="3" fillId="0" borderId="22" xfId="0" applyFont="1" applyFill="1" applyBorder="1" applyAlignment="1" applyProtection="1">
      <alignment horizontal="center"/>
    </xf>
    <xf numFmtId="0" fontId="3" fillId="0" borderId="22" xfId="0" applyFont="1" applyFill="1" applyBorder="1" applyAlignment="1" applyProtection="1">
      <alignment horizontal="center" wrapText="1"/>
    </xf>
    <xf numFmtId="0" fontId="3" fillId="0" borderId="14" xfId="0" applyFont="1" applyFill="1" applyBorder="1" applyProtection="1"/>
    <xf numFmtId="0" fontId="3" fillId="0" borderId="1" xfId="0" applyFont="1" applyFill="1" applyBorder="1" applyAlignment="1" applyProtection="1">
      <alignment horizontal="center"/>
    </xf>
    <xf numFmtId="0" fontId="3" fillId="0" borderId="1" xfId="0" applyFont="1" applyFill="1" applyBorder="1" applyAlignment="1" applyProtection="1">
      <alignment horizontal="center" wrapText="1"/>
    </xf>
    <xf numFmtId="0" fontId="3" fillId="0" borderId="13" xfId="0" applyFont="1" applyFill="1" applyBorder="1" applyAlignment="1" applyProtection="1">
      <alignment horizontal="center"/>
    </xf>
    <xf numFmtId="0" fontId="3" fillId="0" borderId="13" xfId="0" applyFont="1" applyFill="1" applyBorder="1" applyAlignment="1" applyProtection="1">
      <alignment horizontal="center" wrapText="1"/>
    </xf>
    <xf numFmtId="0" fontId="0" fillId="0" borderId="14" xfId="0" applyFill="1" applyBorder="1" applyProtection="1"/>
    <xf numFmtId="0" fontId="0" fillId="0" borderId="21" xfId="0" applyFill="1" applyBorder="1" applyProtection="1"/>
    <xf numFmtId="0" fontId="3" fillId="0" borderId="1" xfId="0" applyFont="1" applyFill="1" applyBorder="1" applyProtection="1"/>
    <xf numFmtId="0" fontId="0" fillId="0" borderId="1" xfId="0" applyFill="1" applyBorder="1" applyProtection="1"/>
    <xf numFmtId="0" fontId="11" fillId="8" borderId="7" xfId="0" applyFont="1" applyFill="1" applyBorder="1" applyProtection="1"/>
    <xf numFmtId="0" fontId="11" fillId="8" borderId="0" xfId="0" applyFont="1" applyFill="1" applyBorder="1" applyProtection="1"/>
    <xf numFmtId="0" fontId="11" fillId="8" borderId="0" xfId="0" applyFont="1" applyFill="1" applyBorder="1" applyAlignment="1" applyProtection="1">
      <alignment horizontal="center"/>
    </xf>
    <xf numFmtId="0" fontId="13" fillId="5" borderId="7" xfId="0" applyFont="1" applyFill="1" applyBorder="1" applyAlignment="1" applyProtection="1">
      <alignment vertical="center"/>
    </xf>
    <xf numFmtId="0" fontId="14" fillId="5" borderId="0" xfId="0" applyFont="1" applyFill="1" applyBorder="1" applyAlignment="1" applyProtection="1">
      <alignment vertical="center"/>
    </xf>
    <xf numFmtId="0" fontId="10" fillId="5" borderId="0" xfId="0" applyFont="1" applyFill="1" applyBorder="1" applyAlignment="1" applyProtection="1">
      <alignment horizontal="center" vertical="center"/>
    </xf>
    <xf numFmtId="0" fontId="13" fillId="5" borderId="8" xfId="0" applyFont="1" applyFill="1" applyBorder="1" applyAlignment="1" applyProtection="1">
      <alignment horizontal="center" vertical="center"/>
    </xf>
    <xf numFmtId="0" fontId="15" fillId="5" borderId="7" xfId="0" applyFont="1" applyFill="1" applyBorder="1" applyAlignment="1" applyProtection="1">
      <alignment vertical="center"/>
    </xf>
    <xf numFmtId="0" fontId="14" fillId="5" borderId="0" xfId="0" applyFont="1" applyFill="1" applyBorder="1" applyAlignment="1" applyProtection="1">
      <alignment horizontal="center" vertical="center"/>
    </xf>
    <xf numFmtId="0" fontId="15" fillId="5" borderId="0" xfId="0" applyFont="1" applyFill="1" applyBorder="1" applyAlignment="1" applyProtection="1">
      <alignment vertical="center"/>
    </xf>
    <xf numFmtId="0" fontId="15" fillId="5" borderId="0" xfId="0" applyFont="1" applyFill="1" applyBorder="1" applyAlignment="1" applyProtection="1">
      <alignment horizontal="center" vertical="center"/>
    </xf>
    <xf numFmtId="0" fontId="4" fillId="8" borderId="7" xfId="0" applyFont="1" applyFill="1" applyBorder="1" applyAlignment="1" applyProtection="1">
      <alignment horizontal="left" vertical="center"/>
    </xf>
    <xf numFmtId="0" fontId="4" fillId="8" borderId="0" xfId="0" applyFont="1" applyFill="1" applyBorder="1" applyAlignment="1" applyProtection="1">
      <alignment horizontal="left" vertical="center"/>
    </xf>
    <xf numFmtId="0" fontId="4" fillId="8" borderId="7" xfId="0" applyFont="1" applyFill="1" applyBorder="1" applyAlignment="1" applyProtection="1">
      <alignment vertical="center"/>
    </xf>
    <xf numFmtId="0" fontId="4" fillId="8" borderId="0" xfId="0" applyFont="1" applyFill="1" applyBorder="1" applyProtection="1"/>
    <xf numFmtId="0" fontId="15" fillId="5" borderId="0" xfId="0" applyFont="1" applyFill="1" applyBorder="1" applyProtection="1"/>
    <xf numFmtId="0" fontId="13" fillId="5" borderId="0" xfId="0" applyFont="1" applyFill="1" applyBorder="1" applyAlignment="1" applyProtection="1">
      <alignment horizontal="center"/>
    </xf>
    <xf numFmtId="0" fontId="13" fillId="5" borderId="8" xfId="0" applyFont="1" applyFill="1" applyBorder="1" applyAlignment="1" applyProtection="1">
      <alignment horizontal="center"/>
    </xf>
    <xf numFmtId="0" fontId="15" fillId="5" borderId="0" xfId="0" applyFont="1" applyFill="1" applyBorder="1" applyAlignment="1" applyProtection="1">
      <alignment horizontal="center"/>
    </xf>
    <xf numFmtId="0" fontId="15" fillId="5" borderId="9" xfId="0" applyFont="1" applyFill="1" applyBorder="1" applyAlignment="1" applyProtection="1">
      <alignment vertical="center"/>
    </xf>
    <xf numFmtId="0" fontId="15" fillId="5" borderId="10" xfId="0" applyFont="1" applyFill="1" applyBorder="1" applyProtection="1"/>
    <xf numFmtId="0" fontId="15" fillId="5" borderId="10" xfId="0" applyFont="1" applyFill="1" applyBorder="1" applyAlignment="1" applyProtection="1">
      <alignment horizontal="center"/>
    </xf>
    <xf numFmtId="0" fontId="11" fillId="6" borderId="18" xfId="0" applyFont="1" applyFill="1" applyBorder="1" applyProtection="1"/>
    <xf numFmtId="0" fontId="11" fillId="6" borderId="17" xfId="0" applyFont="1" applyFill="1" applyBorder="1" applyProtection="1"/>
    <xf numFmtId="0" fontId="11" fillId="6" borderId="17" xfId="0" applyFont="1" applyFill="1" applyBorder="1" applyAlignment="1" applyProtection="1">
      <alignment horizontal="center"/>
    </xf>
    <xf numFmtId="0" fontId="14" fillId="2" borderId="0" xfId="0" applyFont="1" applyFill="1" applyBorder="1" applyProtection="1"/>
    <xf numFmtId="0" fontId="10" fillId="2" borderId="0" xfId="0" applyFont="1" applyFill="1" applyBorder="1" applyAlignment="1" applyProtection="1">
      <alignment horizontal="center" vertical="center"/>
    </xf>
    <xf numFmtId="0" fontId="15" fillId="2" borderId="7" xfId="0" applyFont="1" applyFill="1" applyBorder="1" applyAlignment="1" applyProtection="1">
      <alignment vertical="center"/>
    </xf>
    <xf numFmtId="0" fontId="14" fillId="2" borderId="0" xfId="0" applyFont="1" applyFill="1" applyBorder="1" applyAlignment="1" applyProtection="1">
      <alignment vertical="center"/>
    </xf>
    <xf numFmtId="0" fontId="14" fillId="2" borderId="0" xfId="0" applyFont="1" applyFill="1" applyBorder="1" applyAlignment="1" applyProtection="1">
      <alignment horizontal="center" vertical="center"/>
    </xf>
    <xf numFmtId="0" fontId="15" fillId="2" borderId="0" xfId="0" applyFont="1" applyFill="1" applyBorder="1" applyAlignment="1" applyProtection="1">
      <alignment vertical="center"/>
    </xf>
    <xf numFmtId="0" fontId="15" fillId="2" borderId="0" xfId="0" applyFont="1" applyFill="1" applyBorder="1" applyAlignment="1" applyProtection="1">
      <alignment horizontal="center" vertical="center"/>
    </xf>
    <xf numFmtId="0" fontId="10" fillId="2" borderId="7" xfId="0" applyFont="1" applyFill="1" applyBorder="1" applyAlignment="1" applyProtection="1">
      <alignment vertical="center"/>
    </xf>
    <xf numFmtId="0" fontId="10" fillId="2" borderId="0" xfId="0" applyFont="1" applyFill="1" applyBorder="1" applyAlignment="1" applyProtection="1">
      <alignment vertical="center"/>
    </xf>
    <xf numFmtId="0" fontId="14" fillId="2" borderId="7" xfId="0" applyFont="1" applyFill="1" applyBorder="1" applyAlignment="1" applyProtection="1">
      <alignment vertical="center"/>
    </xf>
    <xf numFmtId="0" fontId="14" fillId="2" borderId="9" xfId="0" applyFont="1" applyFill="1" applyBorder="1" applyAlignment="1" applyProtection="1">
      <alignment vertical="center"/>
    </xf>
    <xf numFmtId="0" fontId="14" fillId="2" borderId="10" xfId="0" applyFont="1" applyFill="1" applyBorder="1" applyAlignment="1" applyProtection="1">
      <alignment vertical="center"/>
    </xf>
    <xf numFmtId="0" fontId="14" fillId="2" borderId="10" xfId="0" applyFont="1" applyFill="1" applyBorder="1" applyAlignment="1" applyProtection="1">
      <alignment horizontal="center" vertical="center"/>
    </xf>
    <xf numFmtId="0" fontId="4" fillId="6" borderId="17" xfId="0" applyFont="1" applyFill="1" applyBorder="1" applyProtection="1"/>
    <xf numFmtId="0" fontId="10" fillId="2" borderId="7" xfId="0" applyFont="1" applyFill="1" applyBorder="1" applyProtection="1"/>
    <xf numFmtId="0" fontId="10" fillId="2" borderId="0" xfId="0" applyFont="1" applyFill="1" applyBorder="1" applyProtection="1"/>
    <xf numFmtId="0" fontId="13" fillId="2" borderId="7" xfId="0" applyFont="1" applyFill="1" applyBorder="1" applyProtection="1"/>
    <xf numFmtId="0" fontId="15" fillId="2" borderId="0" xfId="0" applyFont="1" applyFill="1" applyBorder="1" applyProtection="1"/>
    <xf numFmtId="0" fontId="15" fillId="2" borderId="7" xfId="0" applyFont="1" applyFill="1" applyBorder="1" applyProtection="1"/>
    <xf numFmtId="0" fontId="11" fillId="2" borderId="9" xfId="0" applyFont="1" applyFill="1" applyBorder="1" applyProtection="1"/>
    <xf numFmtId="0" fontId="11" fillId="2" borderId="10" xfId="0" applyFont="1" applyFill="1" applyBorder="1" applyProtection="1"/>
    <xf numFmtId="0" fontId="11" fillId="2" borderId="10" xfId="0" applyFont="1" applyFill="1" applyBorder="1" applyAlignment="1" applyProtection="1">
      <alignment horizontal="center"/>
    </xf>
    <xf numFmtId="0" fontId="4" fillId="2" borderId="11" xfId="0" applyFont="1" applyFill="1" applyBorder="1" applyAlignment="1" applyProtection="1">
      <alignment horizontal="center"/>
    </xf>
    <xf numFmtId="0" fontId="2" fillId="5" borderId="13" xfId="0" applyFont="1" applyFill="1" applyBorder="1" applyAlignment="1" applyProtection="1">
      <alignment horizontal="center" wrapText="1"/>
      <protection locked="0"/>
    </xf>
    <xf numFmtId="0" fontId="3" fillId="0" borderId="32" xfId="0" applyFont="1" applyFill="1" applyBorder="1" applyAlignment="1" applyProtection="1">
      <alignment horizontal="center"/>
      <protection locked="0"/>
    </xf>
    <xf numFmtId="0" fontId="3" fillId="0" borderId="4" xfId="0" applyFont="1" applyFill="1" applyBorder="1" applyAlignment="1" applyProtection="1">
      <alignment horizontal="center"/>
      <protection locked="0"/>
    </xf>
    <xf numFmtId="0" fontId="3" fillId="0" borderId="4" xfId="0" applyFont="1" applyFill="1" applyBorder="1" applyAlignment="1" applyProtection="1">
      <alignment horizontal="center" wrapText="1"/>
      <protection locked="0"/>
    </xf>
    <xf numFmtId="0" fontId="0" fillId="5" borderId="7" xfId="0" applyFill="1" applyBorder="1" applyProtection="1">
      <protection locked="0"/>
    </xf>
    <xf numFmtId="0" fontId="1" fillId="3" borderId="0" xfId="0" applyFont="1" applyFill="1" applyBorder="1" applyAlignment="1" applyProtection="1">
      <alignment vertical="center"/>
      <protection locked="0"/>
    </xf>
    <xf numFmtId="0" fontId="10" fillId="2" borderId="0" xfId="0" applyFont="1" applyFill="1" applyBorder="1" applyAlignment="1" applyProtection="1">
      <alignment horizontal="center"/>
    </xf>
    <xf numFmtId="0" fontId="4" fillId="6" borderId="18" xfId="0" applyFont="1" applyFill="1" applyBorder="1" applyProtection="1"/>
    <xf numFmtId="0" fontId="13" fillId="2" borderId="0" xfId="0" applyFont="1" applyFill="1" applyBorder="1" applyAlignment="1" applyProtection="1">
      <alignment horizontal="center"/>
    </xf>
    <xf numFmtId="0" fontId="0" fillId="2" borderId="0" xfId="0" applyFill="1" applyBorder="1" applyProtection="1"/>
    <xf numFmtId="0" fontId="15" fillId="2" borderId="0" xfId="0" applyFont="1" applyFill="1" applyBorder="1" applyAlignment="1" applyProtection="1"/>
    <xf numFmtId="0" fontId="15" fillId="2" borderId="0" xfId="0" applyFont="1" applyFill="1" applyBorder="1" applyAlignment="1" applyProtection="1">
      <alignment horizontal="center"/>
    </xf>
    <xf numFmtId="0" fontId="13" fillId="2" borderId="39" xfId="0" applyFont="1" applyFill="1" applyBorder="1" applyAlignment="1" applyProtection="1"/>
    <xf numFmtId="0" fontId="13" fillId="2" borderId="40" xfId="0" applyFont="1" applyFill="1" applyBorder="1" applyAlignment="1" applyProtection="1"/>
    <xf numFmtId="0" fontId="13" fillId="2" borderId="40" xfId="0" applyFont="1" applyFill="1" applyBorder="1" applyAlignment="1" applyProtection="1">
      <alignment horizontal="center"/>
    </xf>
    <xf numFmtId="0" fontId="3" fillId="10" borderId="33" xfId="0" applyFont="1" applyFill="1" applyBorder="1" applyAlignment="1" applyProtection="1">
      <alignment horizontal="center"/>
      <protection locked="0"/>
    </xf>
    <xf numFmtId="0" fontId="0" fillId="10" borderId="37" xfId="0" applyFill="1" applyBorder="1" applyProtection="1">
      <protection locked="0"/>
    </xf>
    <xf numFmtId="0" fontId="3" fillId="2" borderId="33" xfId="0" applyFont="1" applyFill="1" applyBorder="1" applyAlignment="1" applyProtection="1">
      <alignment horizontal="center"/>
      <protection locked="0"/>
    </xf>
    <xf numFmtId="0" fontId="0" fillId="2" borderId="37" xfId="0" applyFill="1" applyBorder="1" applyProtection="1">
      <protection locked="0"/>
    </xf>
    <xf numFmtId="0" fontId="0" fillId="0" borderId="38" xfId="0" applyFill="1" applyBorder="1" applyProtection="1">
      <protection locked="0"/>
    </xf>
    <xf numFmtId="0" fontId="0" fillId="0" borderId="15" xfId="0" applyBorder="1" applyProtection="1">
      <protection locked="0"/>
    </xf>
    <xf numFmtId="0" fontId="3" fillId="3" borderId="13" xfId="0" applyFont="1" applyFill="1" applyBorder="1" applyAlignment="1" applyProtection="1">
      <alignment horizontal="center"/>
      <protection locked="0"/>
    </xf>
    <xf numFmtId="0" fontId="0" fillId="0" borderId="13" xfId="0" applyBorder="1" applyProtection="1">
      <protection locked="0"/>
    </xf>
    <xf numFmtId="0" fontId="0" fillId="0" borderId="13" xfId="0" applyBorder="1" applyAlignment="1" applyProtection="1">
      <alignment horizontal="center"/>
      <protection locked="0"/>
    </xf>
    <xf numFmtId="0" fontId="0" fillId="0" borderId="32" xfId="0" applyBorder="1" applyAlignment="1" applyProtection="1">
      <alignment horizontal="center"/>
      <protection locked="0"/>
    </xf>
    <xf numFmtId="0" fontId="0" fillId="10" borderId="7" xfId="0" applyFill="1" applyBorder="1" applyProtection="1"/>
    <xf numFmtId="0" fontId="1" fillId="10" borderId="33" xfId="0" applyFont="1" applyFill="1" applyBorder="1" applyAlignment="1" applyProtection="1">
      <alignment horizontal="center"/>
    </xf>
    <xf numFmtId="0" fontId="3" fillId="10" borderId="33" xfId="0" applyFont="1" applyFill="1" applyBorder="1" applyAlignment="1" applyProtection="1">
      <alignment horizontal="center"/>
    </xf>
    <xf numFmtId="0" fontId="3" fillId="10" borderId="33" xfId="0" applyFont="1" applyFill="1" applyBorder="1" applyAlignment="1" applyProtection="1">
      <alignment horizontal="center" wrapText="1"/>
    </xf>
    <xf numFmtId="0" fontId="3" fillId="0" borderId="15" xfId="0" applyFont="1" applyFill="1" applyBorder="1" applyProtection="1"/>
    <xf numFmtId="0" fontId="0" fillId="0" borderId="1" xfId="0" applyBorder="1" applyProtection="1"/>
    <xf numFmtId="0" fontId="0" fillId="3" borderId="36" xfId="0" applyFill="1" applyBorder="1" applyProtection="1"/>
    <xf numFmtId="0" fontId="0" fillId="2" borderId="36" xfId="0" applyFill="1" applyBorder="1" applyProtection="1"/>
    <xf numFmtId="0" fontId="1" fillId="2" borderId="33" xfId="0" applyFont="1" applyFill="1" applyBorder="1" applyAlignment="1" applyProtection="1">
      <alignment horizontal="center"/>
    </xf>
    <xf numFmtId="0" fontId="3" fillId="2" borderId="33" xfId="0" applyFont="1" applyFill="1" applyBorder="1" applyAlignment="1" applyProtection="1">
      <alignment horizontal="center"/>
    </xf>
    <xf numFmtId="0" fontId="3" fillId="2" borderId="33" xfId="0" applyFont="1" applyFill="1" applyBorder="1" applyAlignment="1" applyProtection="1">
      <alignment horizontal="center" wrapText="1"/>
    </xf>
    <xf numFmtId="0" fontId="13" fillId="5" borderId="11" xfId="0" applyFont="1" applyFill="1" applyBorder="1" applyAlignment="1" applyProtection="1">
      <alignment horizontal="center"/>
    </xf>
    <xf numFmtId="0" fontId="10" fillId="5" borderId="0" xfId="0" applyFont="1" applyFill="1" applyBorder="1" applyAlignment="1" applyProtection="1">
      <alignment horizontal="center"/>
      <protection locked="0"/>
    </xf>
    <xf numFmtId="0" fontId="10" fillId="5" borderId="0" xfId="0" applyFont="1" applyFill="1" applyBorder="1" applyAlignment="1" applyProtection="1">
      <alignment horizontal="center" wrapText="1"/>
      <protection locked="0"/>
    </xf>
    <xf numFmtId="0" fontId="10" fillId="5" borderId="20" xfId="0" applyFont="1" applyFill="1" applyBorder="1" applyAlignment="1" applyProtection="1">
      <alignment horizontal="center" wrapText="1"/>
      <protection locked="0"/>
    </xf>
    <xf numFmtId="0" fontId="10" fillId="5" borderId="1" xfId="0" applyFont="1" applyFill="1" applyBorder="1" applyAlignment="1" applyProtection="1">
      <alignment horizontal="center" wrapText="1"/>
      <protection locked="0"/>
    </xf>
    <xf numFmtId="0" fontId="10" fillId="5" borderId="1" xfId="0" applyFont="1" applyFill="1" applyBorder="1" applyAlignment="1" applyProtection="1">
      <alignment horizontal="center" vertical="center" wrapText="1"/>
      <protection locked="0"/>
    </xf>
    <xf numFmtId="0" fontId="0" fillId="0" borderId="2" xfId="0" applyBorder="1" applyProtection="1">
      <protection locked="0"/>
    </xf>
    <xf numFmtId="0" fontId="3" fillId="3" borderId="1" xfId="0" applyFont="1" applyFill="1" applyBorder="1" applyProtection="1">
      <protection locked="0"/>
    </xf>
    <xf numFmtId="0" fontId="3" fillId="3" borderId="1" xfId="0" applyFont="1" applyFill="1" applyBorder="1" applyAlignment="1" applyProtection="1">
      <alignment horizontal="center" wrapText="1"/>
      <protection locked="0"/>
    </xf>
    <xf numFmtId="0" fontId="3" fillId="3" borderId="26" xfId="0" applyFont="1" applyFill="1" applyBorder="1" applyProtection="1">
      <protection locked="0"/>
    </xf>
    <xf numFmtId="0" fontId="3" fillId="3" borderId="13" xfId="0" applyFont="1" applyFill="1" applyBorder="1" applyAlignment="1" applyProtection="1">
      <alignment horizontal="center" wrapText="1"/>
      <protection locked="0"/>
    </xf>
    <xf numFmtId="0" fontId="0" fillId="0" borderId="22" xfId="0" applyBorder="1" applyProtection="1">
      <protection locked="0"/>
    </xf>
    <xf numFmtId="0" fontId="13" fillId="3" borderId="0" xfId="0" applyFont="1" applyFill="1" applyBorder="1" applyProtection="1">
      <protection locked="0"/>
    </xf>
    <xf numFmtId="0" fontId="13" fillId="3" borderId="0" xfId="0" applyFont="1" applyFill="1" applyBorder="1" applyAlignment="1" applyProtection="1">
      <alignment horizontal="center"/>
      <protection locked="0"/>
    </xf>
    <xf numFmtId="0" fontId="0" fillId="0" borderId="3" xfId="0" applyBorder="1" applyProtection="1">
      <protection locked="0"/>
    </xf>
    <xf numFmtId="0" fontId="13" fillId="5" borderId="7" xfId="0" applyFont="1" applyFill="1" applyBorder="1" applyAlignment="1" applyProtection="1">
      <alignment horizontal="left" vertical="center"/>
    </xf>
    <xf numFmtId="0" fontId="14" fillId="5" borderId="0" xfId="0" applyFont="1" applyFill="1" applyBorder="1" applyAlignment="1" applyProtection="1">
      <alignment horizontal="left" vertical="center"/>
    </xf>
    <xf numFmtId="0" fontId="10" fillId="5" borderId="7" xfId="0" applyFont="1" applyFill="1" applyBorder="1" applyAlignment="1" applyProtection="1">
      <alignment vertical="center"/>
    </xf>
    <xf numFmtId="0" fontId="10" fillId="5" borderId="0" xfId="0" applyFont="1" applyFill="1" applyBorder="1" applyAlignment="1" applyProtection="1">
      <alignment vertical="center"/>
    </xf>
    <xf numFmtId="0" fontId="14" fillId="5" borderId="7" xfId="0" applyFont="1" applyFill="1" applyBorder="1" applyAlignment="1" applyProtection="1">
      <alignment vertical="center"/>
    </xf>
    <xf numFmtId="0" fontId="14" fillId="5" borderId="9" xfId="0" applyFont="1" applyFill="1" applyBorder="1" applyAlignment="1" applyProtection="1">
      <alignment vertical="center"/>
    </xf>
    <xf numFmtId="0" fontId="14" fillId="5" borderId="10" xfId="0" applyFont="1" applyFill="1" applyBorder="1" applyAlignment="1" applyProtection="1">
      <alignment vertical="center"/>
    </xf>
    <xf numFmtId="0" fontId="14" fillId="5" borderId="10" xfId="0" applyFont="1" applyFill="1" applyBorder="1" applyAlignment="1" applyProtection="1">
      <alignment horizontal="center" vertical="center"/>
    </xf>
    <xf numFmtId="0" fontId="4" fillId="8" borderId="7" xfId="0" applyFont="1" applyFill="1" applyBorder="1" applyProtection="1"/>
    <xf numFmtId="0" fontId="10" fillId="5" borderId="7" xfId="0" applyFont="1" applyFill="1" applyBorder="1" applyProtection="1"/>
    <xf numFmtId="0" fontId="10" fillId="5" borderId="0" xfId="0" applyFont="1" applyFill="1" applyBorder="1" applyProtection="1"/>
    <xf numFmtId="0" fontId="10" fillId="5" borderId="0" xfId="0" applyFont="1" applyFill="1" applyBorder="1" applyAlignment="1" applyProtection="1">
      <alignment horizontal="center"/>
    </xf>
    <xf numFmtId="0" fontId="13" fillId="5" borderId="7" xfId="0" applyFont="1" applyFill="1" applyBorder="1" applyProtection="1"/>
    <xf numFmtId="0" fontId="15" fillId="5" borderId="7" xfId="0" applyFont="1" applyFill="1" applyBorder="1" applyProtection="1"/>
    <xf numFmtId="0" fontId="13" fillId="5" borderId="9" xfId="0" applyFont="1" applyFill="1" applyBorder="1" applyProtection="1"/>
    <xf numFmtId="0" fontId="13" fillId="5" borderId="10" xfId="0" applyFont="1" applyFill="1" applyBorder="1" applyProtection="1"/>
    <xf numFmtId="0" fontId="13" fillId="5" borderId="10" xfId="0" applyFont="1" applyFill="1" applyBorder="1" applyAlignment="1" applyProtection="1">
      <alignment horizontal="center"/>
    </xf>
    <xf numFmtId="0" fontId="11" fillId="7" borderId="9" xfId="0" applyFont="1" applyFill="1" applyBorder="1" applyProtection="1"/>
    <xf numFmtId="0" fontId="11" fillId="7" borderId="10" xfId="0" applyFont="1" applyFill="1" applyBorder="1" applyProtection="1"/>
    <xf numFmtId="0" fontId="11" fillId="7" borderId="10" xfId="0" applyFont="1" applyFill="1" applyBorder="1" applyAlignment="1" applyProtection="1">
      <alignment horizontal="center"/>
    </xf>
    <xf numFmtId="0" fontId="4" fillId="7" borderId="11" xfId="0" applyFont="1" applyFill="1" applyBorder="1" applyAlignment="1" applyProtection="1">
      <alignment horizontal="center"/>
    </xf>
    <xf numFmtId="49" fontId="13" fillId="2" borderId="8" xfId="0" applyNumberFormat="1" applyFont="1" applyFill="1" applyBorder="1" applyAlignment="1" applyProtection="1">
      <alignment horizontal="center"/>
    </xf>
    <xf numFmtId="49" fontId="13" fillId="2" borderId="8" xfId="0" applyNumberFormat="1" applyFont="1" applyFill="1" applyBorder="1" applyAlignment="1" applyProtection="1">
      <alignment horizontal="center" vertical="center"/>
    </xf>
    <xf numFmtId="49" fontId="13" fillId="2" borderId="11" xfId="0" applyNumberFormat="1" applyFont="1" applyFill="1" applyBorder="1" applyAlignment="1" applyProtection="1">
      <alignment horizontal="center" vertical="center"/>
    </xf>
    <xf numFmtId="49" fontId="15" fillId="2" borderId="8" xfId="0" applyNumberFormat="1" applyFont="1" applyFill="1" applyBorder="1" applyAlignment="1" applyProtection="1"/>
    <xf numFmtId="49" fontId="13" fillId="2" borderId="41" xfId="0" applyNumberFormat="1" applyFont="1" applyFill="1" applyBorder="1" applyAlignment="1" applyProtection="1">
      <alignment horizontal="center"/>
    </xf>
    <xf numFmtId="0" fontId="10" fillId="2" borderId="0" xfId="0" applyNumberFormat="1" applyFont="1" applyFill="1" applyBorder="1" applyAlignment="1" applyProtection="1">
      <alignment horizontal="center"/>
    </xf>
    <xf numFmtId="0" fontId="13" fillId="2" borderId="8" xfId="0" applyNumberFormat="1" applyFont="1" applyFill="1" applyBorder="1" applyAlignment="1" applyProtection="1">
      <alignment horizontal="center"/>
    </xf>
    <xf numFmtId="0" fontId="23" fillId="3" borderId="0" xfId="0" applyFont="1" applyFill="1" applyProtection="1"/>
    <xf numFmtId="0" fontId="23" fillId="3" borderId="0" xfId="0" applyFont="1" applyFill="1" applyBorder="1" applyProtection="1"/>
    <xf numFmtId="0" fontId="10" fillId="5" borderId="0" xfId="0" applyNumberFormat="1" applyFont="1" applyFill="1" applyBorder="1" applyAlignment="1" applyProtection="1">
      <alignment horizontal="center"/>
    </xf>
    <xf numFmtId="0" fontId="4" fillId="8" borderId="0" xfId="0" applyFont="1" applyFill="1" applyBorder="1" applyAlignment="1" applyProtection="1">
      <alignment horizontal="center"/>
    </xf>
    <xf numFmtId="0" fontId="13" fillId="5" borderId="11" xfId="0" applyFont="1" applyFill="1" applyBorder="1" applyAlignment="1" applyProtection="1">
      <alignment horizontal="center" vertical="center"/>
    </xf>
    <xf numFmtId="0" fontId="13" fillId="5" borderId="8" xfId="0" applyNumberFormat="1" applyFont="1" applyFill="1" applyBorder="1" applyAlignment="1" applyProtection="1">
      <alignment horizontal="center" vertical="center"/>
    </xf>
    <xf numFmtId="0" fontId="10" fillId="3" borderId="1" xfId="0" applyFont="1" applyFill="1" applyBorder="1" applyAlignment="1" applyProtection="1">
      <alignment vertical="center"/>
      <protection locked="0"/>
    </xf>
    <xf numFmtId="0" fontId="10" fillId="3" borderId="1" xfId="0" applyFont="1" applyFill="1" applyBorder="1" applyAlignment="1" applyProtection="1">
      <alignment horizontal="center"/>
      <protection locked="0"/>
    </xf>
    <xf numFmtId="0" fontId="24" fillId="3" borderId="1" xfId="0" applyFont="1" applyFill="1" applyBorder="1" applyAlignment="1" applyProtection="1">
      <alignment vertical="center"/>
      <protection locked="0"/>
    </xf>
    <xf numFmtId="0" fontId="10" fillId="3" borderId="1" xfId="0" applyFont="1" applyFill="1" applyBorder="1" applyAlignment="1" applyProtection="1">
      <protection locked="0"/>
    </xf>
    <xf numFmtId="0" fontId="24" fillId="3" borderId="2" xfId="0" applyFont="1" applyFill="1" applyBorder="1" applyAlignment="1" applyProtection="1">
      <alignment vertical="center"/>
      <protection locked="0"/>
    </xf>
    <xf numFmtId="0" fontId="13" fillId="3" borderId="2" xfId="0" applyFont="1" applyFill="1" applyBorder="1" applyAlignment="1" applyProtection="1">
      <protection locked="0"/>
    </xf>
    <xf numFmtId="164" fontId="13" fillId="2" borderId="8" xfId="0" applyNumberFormat="1" applyFont="1" applyFill="1" applyBorder="1" applyAlignment="1" applyProtection="1">
      <alignment horizontal="center"/>
    </xf>
    <xf numFmtId="0" fontId="1" fillId="5" borderId="1" xfId="0" applyFont="1" applyFill="1" applyBorder="1" applyAlignment="1" applyProtection="1">
      <alignment vertical="center"/>
    </xf>
    <xf numFmtId="0" fontId="1" fillId="5" borderId="26" xfId="0" applyFont="1" applyFill="1" applyBorder="1" applyAlignment="1" applyProtection="1">
      <alignment horizontal="center" vertical="center" wrapText="1"/>
    </xf>
    <xf numFmtId="0" fontId="26" fillId="5" borderId="0" xfId="0" applyFont="1" applyFill="1"/>
    <xf numFmtId="0" fontId="0" fillId="3" borderId="32" xfId="0" applyFill="1" applyBorder="1"/>
    <xf numFmtId="0" fontId="15" fillId="3" borderId="16" xfId="0" applyFont="1" applyFill="1" applyBorder="1"/>
    <xf numFmtId="0" fontId="15" fillId="3" borderId="15" xfId="0" applyFont="1" applyFill="1" applyBorder="1"/>
    <xf numFmtId="0" fontId="0" fillId="5" borderId="0" xfId="0" applyFill="1"/>
    <xf numFmtId="0" fontId="0" fillId="3" borderId="29" xfId="0" applyFill="1" applyBorder="1"/>
    <xf numFmtId="0" fontId="15" fillId="3" borderId="0" xfId="0" applyFont="1" applyFill="1" applyBorder="1"/>
    <xf numFmtId="0" fontId="15" fillId="3" borderId="20" xfId="0" applyFont="1" applyFill="1" applyBorder="1"/>
    <xf numFmtId="0" fontId="0" fillId="3" borderId="30" xfId="0" applyFill="1" applyBorder="1"/>
    <xf numFmtId="0" fontId="1" fillId="9" borderId="36" xfId="0" applyFont="1" applyFill="1" applyBorder="1" applyProtection="1">
      <protection locked="0"/>
    </xf>
    <xf numFmtId="0" fontId="2" fillId="9" borderId="17" xfId="0" applyFont="1" applyFill="1" applyBorder="1" applyAlignment="1" applyProtection="1">
      <alignment horizontal="center"/>
      <protection locked="0"/>
    </xf>
    <xf numFmtId="0" fontId="2" fillId="9" borderId="1" xfId="0" applyFont="1" applyFill="1" applyBorder="1" applyAlignment="1" applyProtection="1">
      <alignment horizontal="center"/>
      <protection locked="0"/>
    </xf>
    <xf numFmtId="0" fontId="2" fillId="9" borderId="1" xfId="0" applyFont="1" applyFill="1" applyBorder="1" applyAlignment="1" applyProtection="1">
      <alignment horizontal="center" wrapText="1"/>
      <protection locked="0"/>
    </xf>
    <xf numFmtId="0" fontId="1" fillId="9" borderId="17" xfId="0" applyFont="1" applyFill="1" applyBorder="1" applyAlignment="1" applyProtection="1">
      <alignment horizontal="center" wrapText="1"/>
      <protection locked="0"/>
    </xf>
    <xf numFmtId="0" fontId="1" fillId="9" borderId="25" xfId="0" applyFont="1" applyFill="1" applyBorder="1" applyProtection="1">
      <protection locked="0"/>
    </xf>
    <xf numFmtId="0" fontId="1" fillId="9" borderId="17" xfId="0" applyFont="1" applyFill="1" applyBorder="1" applyAlignment="1" applyProtection="1">
      <alignment horizontal="center"/>
      <protection locked="0"/>
    </xf>
    <xf numFmtId="0" fontId="0" fillId="3" borderId="2" xfId="0" applyFill="1" applyBorder="1" applyAlignment="1" applyProtection="1">
      <alignment wrapText="1"/>
    </xf>
    <xf numFmtId="0" fontId="0" fillId="3" borderId="42" xfId="0" applyFill="1" applyBorder="1" applyAlignment="1" applyProtection="1">
      <alignment wrapText="1"/>
    </xf>
    <xf numFmtId="0" fontId="28" fillId="0" borderId="14" xfId="0" applyFont="1" applyFill="1" applyBorder="1" applyProtection="1"/>
    <xf numFmtId="0" fontId="28" fillId="3" borderId="2" xfId="0" applyFont="1" applyFill="1" applyBorder="1" applyProtection="1"/>
    <xf numFmtId="0" fontId="31" fillId="4" borderId="33" xfId="0" applyFont="1" applyFill="1" applyBorder="1" applyAlignment="1" applyProtection="1">
      <alignment horizontal="center" vertical="center" wrapText="1"/>
      <protection locked="0"/>
    </xf>
    <xf numFmtId="0" fontId="32" fillId="0" borderId="22" xfId="0" applyFont="1" applyFill="1" applyBorder="1" applyAlignment="1" applyProtection="1">
      <alignment horizontal="center"/>
    </xf>
    <xf numFmtId="0" fontId="32" fillId="0" borderId="1" xfId="0" applyFont="1" applyFill="1" applyBorder="1" applyAlignment="1" applyProtection="1">
      <alignment horizontal="center"/>
    </xf>
    <xf numFmtId="0" fontId="32" fillId="10" borderId="33" xfId="0" applyFont="1" applyFill="1" applyBorder="1" applyAlignment="1" applyProtection="1">
      <alignment horizontal="center"/>
    </xf>
    <xf numFmtId="0" fontId="32" fillId="0" borderId="13" xfId="0" applyFont="1" applyFill="1" applyBorder="1" applyAlignment="1" applyProtection="1">
      <alignment horizontal="center"/>
    </xf>
    <xf numFmtId="0" fontId="32" fillId="0" borderId="1" xfId="0" applyFont="1" applyBorder="1" applyProtection="1"/>
    <xf numFmtId="0" fontId="32" fillId="2" borderId="33" xfId="0" applyFont="1" applyFill="1" applyBorder="1" applyAlignment="1" applyProtection="1">
      <alignment horizontal="center"/>
    </xf>
    <xf numFmtId="0" fontId="32" fillId="0" borderId="1" xfId="0" applyFont="1" applyFill="1" applyBorder="1" applyProtection="1"/>
    <xf numFmtId="0" fontId="31" fillId="9" borderId="17" xfId="0" applyFont="1" applyFill="1" applyBorder="1" applyAlignment="1" applyProtection="1">
      <alignment horizontal="center" wrapText="1"/>
      <protection locked="0"/>
    </xf>
    <xf numFmtId="0" fontId="32" fillId="0" borderId="1" xfId="0" applyFont="1" applyBorder="1" applyProtection="1">
      <protection locked="0"/>
    </xf>
    <xf numFmtId="0" fontId="32" fillId="0" borderId="4" xfId="0" applyFont="1" applyBorder="1" applyProtection="1">
      <protection locked="0"/>
    </xf>
    <xf numFmtId="0" fontId="31" fillId="5" borderId="20" xfId="0" applyFont="1" applyFill="1" applyBorder="1" applyAlignment="1" applyProtection="1">
      <alignment horizontal="center" vertical="center" wrapText="1"/>
      <protection locked="0"/>
    </xf>
    <xf numFmtId="0" fontId="31" fillId="5" borderId="22" xfId="0" applyFont="1" applyFill="1" applyBorder="1" applyAlignment="1" applyProtection="1">
      <alignment horizontal="center" wrapText="1"/>
      <protection locked="0"/>
    </xf>
    <xf numFmtId="0" fontId="32" fillId="0" borderId="1" xfId="0" applyFont="1" applyBorder="1" applyAlignment="1" applyProtection="1">
      <alignment horizontal="center"/>
      <protection locked="0"/>
    </xf>
    <xf numFmtId="0" fontId="32" fillId="0" borderId="13" xfId="0" applyFont="1" applyBorder="1" applyAlignment="1" applyProtection="1">
      <alignment horizontal="center"/>
      <protection locked="0"/>
    </xf>
    <xf numFmtId="0" fontId="32" fillId="0" borderId="13" xfId="0" applyFont="1" applyBorder="1" applyProtection="1">
      <protection locked="0"/>
    </xf>
    <xf numFmtId="0" fontId="32" fillId="0" borderId="1" xfId="0" applyFont="1" applyFill="1" applyBorder="1" applyProtection="1">
      <protection locked="0"/>
    </xf>
    <xf numFmtId="0" fontId="32" fillId="3" borderId="0" xfId="0" applyFont="1" applyFill="1" applyBorder="1" applyProtection="1">
      <protection locked="0"/>
    </xf>
    <xf numFmtId="0" fontId="32" fillId="3" borderId="0" xfId="0" applyFont="1" applyFill="1" applyProtection="1">
      <protection locked="0"/>
    </xf>
    <xf numFmtId="0" fontId="32" fillId="0" borderId="0" xfId="0" applyFont="1" applyProtection="1">
      <protection locked="0"/>
    </xf>
    <xf numFmtId="0" fontId="2" fillId="5" borderId="13" xfId="0" applyFont="1" applyFill="1" applyBorder="1" applyAlignment="1" applyProtection="1">
      <alignment horizontal="center" vertical="center" wrapText="1"/>
      <protection locked="0"/>
    </xf>
    <xf numFmtId="0" fontId="3" fillId="3" borderId="0" xfId="0" applyFont="1" applyFill="1" applyProtection="1">
      <protection locked="0"/>
    </xf>
    <xf numFmtId="0" fontId="2" fillId="5" borderId="6" xfId="0" applyFont="1" applyFill="1" applyBorder="1" applyAlignment="1" applyProtection="1">
      <alignment horizontal="center"/>
      <protection locked="0"/>
    </xf>
    <xf numFmtId="0" fontId="0" fillId="5" borderId="5" xfId="0" applyFill="1" applyBorder="1" applyProtection="1">
      <protection locked="0"/>
    </xf>
    <xf numFmtId="0" fontId="27" fillId="3" borderId="0" xfId="1" applyFill="1" applyBorder="1" applyAlignment="1">
      <alignment horizontal="left" vertical="top" wrapText="1"/>
    </xf>
    <xf numFmtId="0" fontId="27" fillId="3" borderId="20" xfId="1" applyFill="1" applyBorder="1" applyAlignment="1">
      <alignment horizontal="left" vertical="top" wrapText="1"/>
    </xf>
    <xf numFmtId="0" fontId="27" fillId="3" borderId="17" xfId="1" applyFill="1" applyBorder="1" applyAlignment="1">
      <alignment horizontal="left" vertical="top" wrapText="1"/>
    </xf>
    <xf numFmtId="0" fontId="27" fillId="3" borderId="21" xfId="1" applyFill="1" applyBorder="1" applyAlignment="1">
      <alignment horizontal="left" vertical="top" wrapText="1"/>
    </xf>
    <xf numFmtId="0" fontId="15" fillId="3" borderId="0" xfId="0" applyFont="1" applyFill="1" applyBorder="1" applyAlignment="1">
      <alignment horizontal="left" vertical="top" wrapText="1"/>
    </xf>
    <xf numFmtId="0" fontId="15" fillId="3" borderId="20" xfId="0" applyFont="1" applyFill="1" applyBorder="1" applyAlignment="1">
      <alignment horizontal="left" vertical="top" wrapText="1"/>
    </xf>
    <xf numFmtId="0" fontId="16" fillId="5" borderId="0" xfId="0" applyFont="1" applyFill="1" applyAlignment="1">
      <alignment horizontal="left"/>
    </xf>
    <xf numFmtId="0" fontId="13" fillId="3" borderId="0" xfId="0" applyFont="1" applyFill="1" applyBorder="1" applyAlignment="1">
      <alignment horizontal="left" vertical="top" wrapText="1"/>
    </xf>
    <xf numFmtId="0" fontId="13" fillId="3" borderId="20" xfId="0" applyFont="1" applyFill="1" applyBorder="1" applyAlignment="1">
      <alignment horizontal="left" vertical="top" wrapText="1"/>
    </xf>
    <xf numFmtId="0" fontId="25" fillId="3" borderId="10" xfId="0" applyFont="1" applyFill="1" applyBorder="1" applyAlignment="1" applyProtection="1">
      <alignment horizontal="center" vertical="center" wrapText="1"/>
      <protection locked="0"/>
    </xf>
    <xf numFmtId="0" fontId="25" fillId="3" borderId="10" xfId="0" applyFont="1" applyFill="1" applyBorder="1" applyAlignment="1" applyProtection="1">
      <alignment horizontal="center" vertical="center"/>
      <protection locked="0"/>
    </xf>
    <xf numFmtId="0" fontId="5" fillId="6" borderId="32" xfId="0" applyFont="1" applyFill="1" applyBorder="1" applyAlignment="1" applyProtection="1">
      <alignment horizontal="center" vertical="center" wrapText="1"/>
      <protection locked="0"/>
    </xf>
    <xf numFmtId="0" fontId="5" fillId="6" borderId="16" xfId="0" applyFont="1" applyFill="1" applyBorder="1" applyAlignment="1" applyProtection="1">
      <alignment horizontal="center" vertical="center" wrapText="1"/>
      <protection locked="0"/>
    </xf>
    <xf numFmtId="0" fontId="5" fillId="6" borderId="15" xfId="0" applyFont="1" applyFill="1" applyBorder="1" applyAlignment="1" applyProtection="1">
      <alignment horizontal="center" vertical="center" wrapText="1"/>
      <protection locked="0"/>
    </xf>
    <xf numFmtId="0" fontId="5" fillId="6" borderId="29" xfId="0" applyFont="1" applyFill="1" applyBorder="1" applyAlignment="1" applyProtection="1">
      <alignment horizontal="center" vertical="center" wrapText="1"/>
      <protection locked="0"/>
    </xf>
    <xf numFmtId="0" fontId="5" fillId="6" borderId="0" xfId="0" applyFont="1" applyFill="1" applyBorder="1" applyAlignment="1" applyProtection="1">
      <alignment horizontal="center" vertical="center" wrapText="1"/>
      <protection locked="0"/>
    </xf>
    <xf numFmtId="0" fontId="5" fillId="6" borderId="20" xfId="0" applyFont="1" applyFill="1" applyBorder="1" applyAlignment="1" applyProtection="1">
      <alignment horizontal="center" vertical="center" wrapText="1"/>
      <protection locked="0"/>
    </xf>
    <xf numFmtId="0" fontId="5" fillId="6" borderId="30" xfId="0" applyFont="1" applyFill="1" applyBorder="1" applyAlignment="1" applyProtection="1">
      <alignment horizontal="center" vertical="center" wrapText="1"/>
      <protection locked="0"/>
    </xf>
    <xf numFmtId="0" fontId="5" fillId="6" borderId="17" xfId="0" applyFont="1" applyFill="1" applyBorder="1" applyAlignment="1" applyProtection="1">
      <alignment horizontal="center" vertical="center" wrapText="1"/>
      <protection locked="0"/>
    </xf>
    <xf numFmtId="0" fontId="5" fillId="6" borderId="21" xfId="0" applyFont="1" applyFill="1" applyBorder="1" applyAlignment="1" applyProtection="1">
      <alignment horizontal="center" vertical="center" wrapText="1"/>
      <protection locked="0"/>
    </xf>
    <xf numFmtId="0" fontId="4" fillId="3" borderId="0" xfId="0" applyFont="1" applyFill="1" applyBorder="1" applyAlignment="1" applyProtection="1">
      <alignment horizontal="center" vertical="center" wrapText="1"/>
      <protection locked="0"/>
    </xf>
    <xf numFmtId="0" fontId="18" fillId="8" borderId="5" xfId="0" applyFont="1" applyFill="1" applyBorder="1" applyAlignment="1" applyProtection="1">
      <alignment horizontal="center" vertical="center"/>
      <protection locked="0"/>
    </xf>
    <xf numFmtId="0" fontId="18" fillId="8" borderId="6" xfId="0" applyFont="1" applyFill="1" applyBorder="1" applyAlignment="1" applyProtection="1">
      <alignment horizontal="center" vertical="center"/>
      <protection locked="0"/>
    </xf>
    <xf numFmtId="0" fontId="18" fillId="8" borderId="23" xfId="0" applyFont="1" applyFill="1" applyBorder="1" applyAlignment="1" applyProtection="1">
      <alignment horizontal="center" vertical="center"/>
      <protection locked="0"/>
    </xf>
    <xf numFmtId="0" fontId="18" fillId="8" borderId="18" xfId="0" applyFont="1" applyFill="1" applyBorder="1" applyAlignment="1" applyProtection="1">
      <alignment horizontal="center" vertical="center"/>
      <protection locked="0"/>
    </xf>
    <xf numFmtId="0" fontId="18" fillId="8" borderId="17" xfId="0" applyFont="1" applyFill="1" applyBorder="1" applyAlignment="1" applyProtection="1">
      <alignment horizontal="center" vertical="center"/>
      <protection locked="0"/>
    </xf>
    <xf numFmtId="0" fontId="18" fillId="8" borderId="19" xfId="0" applyFont="1" applyFill="1" applyBorder="1" applyAlignment="1" applyProtection="1">
      <alignment horizontal="center" vertical="center"/>
      <protection locked="0"/>
    </xf>
    <xf numFmtId="0" fontId="16" fillId="6" borderId="5" xfId="0" applyFont="1" applyFill="1" applyBorder="1" applyAlignment="1" applyProtection="1">
      <alignment horizontal="center"/>
    </xf>
    <xf numFmtId="0" fontId="16" fillId="6" borderId="6" xfId="0" applyFont="1" applyFill="1" applyBorder="1" applyAlignment="1" applyProtection="1">
      <alignment horizontal="center"/>
    </xf>
    <xf numFmtId="49" fontId="4" fillId="6" borderId="23" xfId="0" applyNumberFormat="1" applyFont="1" applyFill="1" applyBorder="1" applyAlignment="1" applyProtection="1">
      <alignment horizontal="center" vertical="center" wrapText="1"/>
    </xf>
    <xf numFmtId="49" fontId="4" fillId="6" borderId="19" xfId="0" applyNumberFormat="1" applyFont="1" applyFill="1" applyBorder="1" applyAlignment="1" applyProtection="1">
      <alignment horizontal="center" vertical="center" wrapText="1"/>
    </xf>
    <xf numFmtId="0" fontId="2" fillId="5" borderId="0" xfId="0" applyFont="1" applyFill="1" applyBorder="1" applyAlignment="1" applyProtection="1">
      <alignment horizontal="center" wrapText="1"/>
      <protection locked="0"/>
    </xf>
    <xf numFmtId="0" fontId="2" fillId="5" borderId="17" xfId="0" applyFont="1" applyFill="1" applyBorder="1" applyAlignment="1" applyProtection="1">
      <alignment horizontal="center" wrapText="1"/>
      <protection locked="0"/>
    </xf>
    <xf numFmtId="0" fontId="2" fillId="5" borderId="20" xfId="0" applyFont="1" applyFill="1" applyBorder="1" applyAlignment="1" applyProtection="1">
      <alignment horizontal="center" wrapText="1"/>
      <protection locked="0"/>
    </xf>
    <xf numFmtId="0" fontId="2" fillId="5" borderId="21" xfId="0" applyFont="1" applyFill="1" applyBorder="1" applyAlignment="1" applyProtection="1">
      <alignment horizontal="center" wrapText="1"/>
      <protection locked="0"/>
    </xf>
    <xf numFmtId="0" fontId="2" fillId="5" borderId="30" xfId="0" applyFont="1" applyFill="1" applyBorder="1" applyAlignment="1" applyProtection="1">
      <alignment horizontal="center" vertical="center" wrapText="1"/>
      <protection locked="0"/>
    </xf>
    <xf numFmtId="0" fontId="2" fillId="5" borderId="17" xfId="0" applyFont="1" applyFill="1" applyBorder="1" applyAlignment="1" applyProtection="1">
      <alignment horizontal="center" vertical="center" wrapText="1"/>
      <protection locked="0"/>
    </xf>
    <xf numFmtId="0" fontId="2" fillId="5" borderId="21" xfId="0" applyFont="1" applyFill="1" applyBorder="1" applyAlignment="1" applyProtection="1">
      <alignment horizontal="center" vertical="center" wrapText="1"/>
      <protection locked="0"/>
    </xf>
    <xf numFmtId="0" fontId="2" fillId="5" borderId="34" xfId="0" applyFont="1" applyFill="1" applyBorder="1" applyAlignment="1" applyProtection="1">
      <alignment horizontal="center" vertical="center" wrapText="1"/>
      <protection locked="0"/>
    </xf>
    <xf numFmtId="0" fontId="2" fillId="5" borderId="22" xfId="0" applyFont="1" applyFill="1" applyBorder="1" applyAlignment="1" applyProtection="1">
      <alignment horizontal="center" vertical="center" wrapText="1"/>
      <protection locked="0"/>
    </xf>
    <xf numFmtId="0" fontId="1" fillId="5" borderId="35" xfId="0" applyFont="1" applyFill="1" applyBorder="1" applyAlignment="1" applyProtection="1">
      <alignment horizontal="center" vertical="center" wrapText="1"/>
      <protection locked="0"/>
    </xf>
    <xf numFmtId="0" fontId="1" fillId="5" borderId="25" xfId="0" applyFont="1" applyFill="1" applyBorder="1" applyAlignment="1" applyProtection="1">
      <alignment horizontal="center" vertical="center" wrapText="1"/>
      <protection locked="0"/>
    </xf>
    <xf numFmtId="0" fontId="2" fillId="5" borderId="13" xfId="0" applyFont="1" applyFill="1" applyBorder="1" applyAlignment="1" applyProtection="1">
      <alignment horizontal="center" vertical="center" wrapText="1"/>
      <protection locked="0"/>
    </xf>
    <xf numFmtId="0" fontId="9" fillId="8" borderId="5" xfId="0" applyFont="1" applyFill="1" applyBorder="1" applyAlignment="1" applyProtection="1">
      <alignment horizontal="center" vertical="center"/>
      <protection locked="0"/>
    </xf>
    <xf numFmtId="0" fontId="9" fillId="8" borderId="6" xfId="0" applyFont="1" applyFill="1" applyBorder="1" applyAlignment="1" applyProtection="1">
      <alignment horizontal="center" vertical="center"/>
      <protection locked="0"/>
    </xf>
    <xf numFmtId="0" fontId="9" fillId="8" borderId="23" xfId="0" applyFont="1" applyFill="1" applyBorder="1" applyAlignment="1" applyProtection="1">
      <alignment horizontal="center" vertical="center"/>
      <protection locked="0"/>
    </xf>
    <xf numFmtId="0" fontId="9" fillId="8" borderId="7" xfId="0" applyFont="1" applyFill="1" applyBorder="1" applyAlignment="1" applyProtection="1">
      <alignment horizontal="center" vertical="center"/>
      <protection locked="0"/>
    </xf>
    <xf numFmtId="0" fontId="9" fillId="8" borderId="0" xfId="0" applyFont="1" applyFill="1" applyBorder="1" applyAlignment="1" applyProtection="1">
      <alignment horizontal="center" vertical="center"/>
      <protection locked="0"/>
    </xf>
    <xf numFmtId="0" fontId="9" fillId="8" borderId="8" xfId="0" applyFont="1" applyFill="1" applyBorder="1" applyAlignment="1" applyProtection="1">
      <alignment horizontal="center" vertical="center"/>
      <protection locked="0"/>
    </xf>
    <xf numFmtId="0" fontId="5" fillId="8" borderId="32" xfId="0" applyFont="1" applyFill="1" applyBorder="1" applyAlignment="1" applyProtection="1">
      <alignment horizontal="center" vertical="center" wrapText="1"/>
      <protection locked="0"/>
    </xf>
    <xf numFmtId="0" fontId="5" fillId="8" borderId="16" xfId="0" applyFont="1" applyFill="1" applyBorder="1" applyAlignment="1" applyProtection="1">
      <alignment horizontal="center" vertical="center" wrapText="1"/>
      <protection locked="0"/>
    </xf>
    <xf numFmtId="0" fontId="5" fillId="8" borderId="15" xfId="0" applyFont="1" applyFill="1" applyBorder="1" applyAlignment="1" applyProtection="1">
      <alignment horizontal="center" vertical="center" wrapText="1"/>
      <protection locked="0"/>
    </xf>
    <xf numFmtId="0" fontId="5" fillId="8" borderId="29" xfId="0" applyFont="1" applyFill="1" applyBorder="1" applyAlignment="1" applyProtection="1">
      <alignment horizontal="center" vertical="center" wrapText="1"/>
      <protection locked="0"/>
    </xf>
    <xf numFmtId="0" fontId="5" fillId="8" borderId="0" xfId="0" applyFont="1" applyFill="1" applyBorder="1" applyAlignment="1" applyProtection="1">
      <alignment horizontal="center" vertical="center" wrapText="1"/>
      <protection locked="0"/>
    </xf>
    <xf numFmtId="0" fontId="5" fillId="8" borderId="20" xfId="0" applyFont="1" applyFill="1" applyBorder="1" applyAlignment="1" applyProtection="1">
      <alignment horizontal="center" vertical="center" wrapText="1"/>
      <protection locked="0"/>
    </xf>
    <xf numFmtId="0" fontId="5" fillId="8" borderId="30" xfId="0" applyFont="1" applyFill="1" applyBorder="1" applyAlignment="1" applyProtection="1">
      <alignment horizontal="center" vertical="center" wrapText="1"/>
      <protection locked="0"/>
    </xf>
    <xf numFmtId="0" fontId="5" fillId="8" borderId="17" xfId="0" applyFont="1" applyFill="1" applyBorder="1" applyAlignment="1" applyProtection="1">
      <alignment horizontal="center" vertical="center" wrapText="1"/>
      <protection locked="0"/>
    </xf>
    <xf numFmtId="0" fontId="5" fillId="8" borderId="21" xfId="0" applyFont="1" applyFill="1" applyBorder="1" applyAlignment="1" applyProtection="1">
      <alignment horizontal="center" vertical="center" wrapText="1"/>
      <protection locked="0"/>
    </xf>
    <xf numFmtId="0" fontId="0" fillId="0" borderId="13" xfId="0" applyBorder="1" applyAlignment="1" applyProtection="1">
      <alignment horizontal="center" vertical="center"/>
    </xf>
    <xf numFmtId="0" fontId="0" fillId="0" borderId="22" xfId="0" applyBorder="1" applyAlignment="1" applyProtection="1">
      <alignment horizontal="center" vertical="center"/>
    </xf>
    <xf numFmtId="0" fontId="14" fillId="0" borderId="27" xfId="0" applyFont="1" applyFill="1" applyBorder="1" applyAlignment="1" applyProtection="1">
      <alignment horizontal="center" vertical="center"/>
    </xf>
    <xf numFmtId="0" fontId="14" fillId="0" borderId="25" xfId="0" applyFont="1" applyFill="1" applyBorder="1" applyAlignment="1" applyProtection="1">
      <alignment horizontal="center" vertical="center"/>
    </xf>
    <xf numFmtId="0" fontId="2" fillId="5" borderId="6" xfId="0" applyFont="1" applyFill="1" applyBorder="1" applyAlignment="1" applyProtection="1">
      <alignment horizontal="center" wrapText="1"/>
      <protection locked="0"/>
    </xf>
    <xf numFmtId="0" fontId="2" fillId="5" borderId="43" xfId="0" applyFont="1" applyFill="1" applyBorder="1" applyAlignment="1" applyProtection="1">
      <alignment horizontal="center" wrapText="1"/>
      <protection locked="0"/>
    </xf>
    <xf numFmtId="0" fontId="2" fillId="5" borderId="24" xfId="0" applyFont="1" applyFill="1" applyBorder="1" applyAlignment="1" applyProtection="1">
      <alignment horizontal="center" vertical="center" wrapText="1"/>
      <protection locked="0"/>
    </xf>
    <xf numFmtId="0" fontId="2" fillId="5" borderId="46" xfId="0" applyFont="1" applyFill="1" applyBorder="1" applyAlignment="1" applyProtection="1">
      <alignment horizontal="center" vertical="center" wrapText="1"/>
      <protection locked="0"/>
    </xf>
    <xf numFmtId="0" fontId="2" fillId="5" borderId="47" xfId="0" applyFont="1" applyFill="1" applyBorder="1" applyAlignment="1" applyProtection="1">
      <alignment horizontal="center" vertical="center" wrapText="1"/>
      <protection locked="0"/>
    </xf>
    <xf numFmtId="0" fontId="2" fillId="5" borderId="48" xfId="0" applyFont="1" applyFill="1" applyBorder="1" applyAlignment="1" applyProtection="1">
      <alignment horizontal="center" vertical="center" wrapText="1"/>
      <protection locked="0"/>
    </xf>
    <xf numFmtId="0" fontId="17" fillId="6" borderId="5" xfId="0" applyFont="1" applyFill="1" applyBorder="1" applyAlignment="1" applyProtection="1">
      <alignment horizontal="center"/>
    </xf>
    <xf numFmtId="0" fontId="17" fillId="6" borderId="6" xfId="0" applyFont="1" applyFill="1" applyBorder="1" applyAlignment="1" applyProtection="1">
      <alignment horizontal="center"/>
    </xf>
    <xf numFmtId="0" fontId="17" fillId="6" borderId="23" xfId="0" applyFont="1" applyFill="1" applyBorder="1" applyAlignment="1" applyProtection="1">
      <alignment horizontal="center"/>
    </xf>
    <xf numFmtId="0" fontId="2" fillId="5" borderId="49" xfId="0" applyFont="1" applyFill="1" applyBorder="1" applyAlignment="1" applyProtection="1">
      <alignment horizontal="center" vertical="center" wrapText="1"/>
      <protection locked="0"/>
    </xf>
    <xf numFmtId="0" fontId="17" fillId="8" borderId="5" xfId="0" applyFont="1" applyFill="1" applyBorder="1" applyAlignment="1" applyProtection="1">
      <alignment horizontal="center" wrapText="1"/>
    </xf>
    <xf numFmtId="0" fontId="17" fillId="8" borderId="6" xfId="0" applyFont="1" applyFill="1" applyBorder="1" applyAlignment="1" applyProtection="1">
      <alignment horizontal="center" wrapText="1"/>
    </xf>
    <xf numFmtId="0" fontId="17" fillId="8" borderId="23" xfId="0" applyFont="1" applyFill="1" applyBorder="1" applyAlignment="1" applyProtection="1">
      <alignment horizontal="center" wrapText="1"/>
    </xf>
    <xf numFmtId="0" fontId="11" fillId="8" borderId="7" xfId="0" applyFont="1" applyFill="1" applyBorder="1" applyAlignment="1" applyProtection="1">
      <alignment horizontal="left" wrapText="1"/>
    </xf>
    <xf numFmtId="0" fontId="12" fillId="8" borderId="0" xfId="0" applyFont="1" applyFill="1" applyBorder="1" applyAlignment="1" applyProtection="1">
      <alignment horizontal="left" wrapText="1"/>
    </xf>
    <xf numFmtId="0" fontId="16" fillId="5" borderId="44" xfId="0" applyFont="1" applyFill="1" applyBorder="1" applyAlignment="1" applyProtection="1">
      <alignment horizontal="center" vertical="center"/>
    </xf>
    <xf numFmtId="0" fontId="16" fillId="5" borderId="16" xfId="0" applyFont="1" applyFill="1" applyBorder="1" applyAlignment="1" applyProtection="1">
      <alignment horizontal="center" vertical="center"/>
    </xf>
    <xf numFmtId="0" fontId="16" fillId="5" borderId="7" xfId="0" applyFont="1" applyFill="1" applyBorder="1" applyAlignment="1" applyProtection="1">
      <alignment horizontal="center" vertical="center"/>
    </xf>
    <xf numFmtId="0" fontId="16" fillId="5" borderId="0" xfId="0" applyFont="1" applyFill="1" applyBorder="1" applyAlignment="1" applyProtection="1">
      <alignment horizontal="center" vertical="center"/>
    </xf>
    <xf numFmtId="0" fontId="1" fillId="5" borderId="1" xfId="0" applyFont="1" applyFill="1" applyBorder="1" applyAlignment="1" applyProtection="1">
      <alignment horizontal="center" vertical="center" wrapText="1"/>
    </xf>
    <xf numFmtId="0" fontId="1" fillId="5" borderId="26" xfId="0" applyFont="1" applyFill="1" applyBorder="1" applyAlignment="1" applyProtection="1">
      <alignment horizontal="center" vertical="center" wrapText="1"/>
    </xf>
    <xf numFmtId="0" fontId="1" fillId="5" borderId="50" xfId="0" applyFont="1" applyFill="1" applyBorder="1" applyAlignment="1" applyProtection="1">
      <alignment horizontal="center" vertical="center" wrapText="1"/>
      <protection locked="0"/>
    </xf>
    <xf numFmtId="0" fontId="4" fillId="8" borderId="8" xfId="0" applyFont="1" applyFill="1" applyBorder="1" applyAlignment="1" applyProtection="1">
      <alignment horizontal="center" wrapText="1"/>
    </xf>
    <xf numFmtId="0" fontId="16" fillId="8" borderId="5" xfId="0" applyFont="1" applyFill="1" applyBorder="1" applyAlignment="1" applyProtection="1">
      <alignment horizontal="center" vertical="center"/>
    </xf>
    <xf numFmtId="0" fontId="16" fillId="8" borderId="6" xfId="0" applyFont="1" applyFill="1" applyBorder="1" applyAlignment="1" applyProtection="1">
      <alignment horizontal="center" vertical="center"/>
    </xf>
    <xf numFmtId="0" fontId="16" fillId="8" borderId="23" xfId="0" applyFont="1" applyFill="1" applyBorder="1" applyAlignment="1" applyProtection="1">
      <alignment horizontal="center" vertical="center"/>
    </xf>
    <xf numFmtId="0" fontId="16" fillId="8" borderId="18" xfId="0" applyFont="1" applyFill="1" applyBorder="1" applyAlignment="1" applyProtection="1">
      <alignment horizontal="center" vertical="center"/>
    </xf>
    <xf numFmtId="0" fontId="16" fillId="8" borderId="17" xfId="0" applyFont="1" applyFill="1" applyBorder="1" applyAlignment="1" applyProtection="1">
      <alignment horizontal="center" vertical="center"/>
    </xf>
    <xf numFmtId="0" fontId="16" fillId="8" borderId="19" xfId="0" applyFont="1" applyFill="1" applyBorder="1" applyAlignment="1" applyProtection="1">
      <alignment horizontal="center" vertical="center"/>
    </xf>
    <xf numFmtId="0" fontId="12" fillId="6" borderId="7" xfId="0" applyFont="1" applyFill="1" applyBorder="1" applyAlignment="1" applyProtection="1">
      <alignment horizontal="center"/>
    </xf>
    <xf numFmtId="0" fontId="12" fillId="6" borderId="0" xfId="0" applyFont="1" applyFill="1" applyBorder="1" applyAlignment="1" applyProtection="1">
      <alignment horizontal="center"/>
    </xf>
    <xf numFmtId="0" fontId="4" fillId="6" borderId="8" xfId="0" applyFont="1" applyFill="1" applyBorder="1" applyAlignment="1" applyProtection="1">
      <alignment horizontal="center" wrapText="1"/>
    </xf>
    <xf numFmtId="0" fontId="4" fillId="6" borderId="19" xfId="0" applyFont="1" applyFill="1" applyBorder="1" applyAlignment="1" applyProtection="1">
      <alignment horizontal="center" wrapText="1"/>
    </xf>
    <xf numFmtId="0" fontId="10" fillId="0" borderId="2" xfId="0" applyFont="1" applyFill="1" applyBorder="1" applyAlignment="1" applyProtection="1">
      <alignment horizontal="center" vertical="center"/>
    </xf>
    <xf numFmtId="0" fontId="10" fillId="0" borderId="1" xfId="0" applyFont="1" applyFill="1" applyBorder="1" applyAlignment="1" applyProtection="1">
      <alignment horizontal="center" vertical="center"/>
    </xf>
    <xf numFmtId="0" fontId="0" fillId="0" borderId="1" xfId="0" applyBorder="1" applyAlignment="1" applyProtection="1">
      <alignment horizontal="center" vertical="center"/>
    </xf>
    <xf numFmtId="0" fontId="0" fillId="0" borderId="35" xfId="0" applyBorder="1" applyAlignment="1" applyProtection="1">
      <alignment horizontal="center" vertical="center"/>
    </xf>
    <xf numFmtId="0" fontId="0" fillId="0" borderId="25" xfId="0" applyBorder="1" applyAlignment="1" applyProtection="1">
      <alignment horizontal="center" vertical="center"/>
    </xf>
    <xf numFmtId="0" fontId="10" fillId="0" borderId="44" xfId="0" applyFont="1" applyFill="1" applyBorder="1" applyAlignment="1" applyProtection="1">
      <alignment horizontal="center" vertical="center"/>
    </xf>
    <xf numFmtId="0" fontId="10" fillId="0" borderId="16" xfId="0" applyFont="1" applyFill="1" applyBorder="1" applyAlignment="1" applyProtection="1">
      <alignment horizontal="center" vertical="center"/>
    </xf>
    <xf numFmtId="0" fontId="10" fillId="0" borderId="18" xfId="0" applyFont="1" applyFill="1" applyBorder="1" applyAlignment="1" applyProtection="1">
      <alignment horizontal="center" vertical="center"/>
    </xf>
    <xf numFmtId="0" fontId="10" fillId="0" borderId="17" xfId="0" applyFont="1" applyFill="1" applyBorder="1" applyAlignment="1" applyProtection="1">
      <alignment horizontal="center" vertical="center"/>
    </xf>
    <xf numFmtId="0" fontId="0" fillId="0" borderId="45" xfId="0" applyBorder="1" applyAlignment="1" applyProtection="1">
      <alignment horizontal="center" vertical="center"/>
    </xf>
    <xf numFmtId="0" fontId="0" fillId="0" borderId="19" xfId="0" applyBorder="1" applyAlignment="1" applyProtection="1">
      <alignment horizontal="center" vertical="center"/>
    </xf>
    <xf numFmtId="0" fontId="14" fillId="0" borderId="26" xfId="0" applyFont="1" applyFill="1" applyBorder="1" applyAlignment="1" applyProtection="1">
      <alignment horizontal="center" vertical="center"/>
    </xf>
    <xf numFmtId="0" fontId="0" fillId="0" borderId="0" xfId="0" applyBorder="1" applyAlignment="1" applyProtection="1">
      <alignment horizontal="center" vertical="center"/>
    </xf>
    <xf numFmtId="0" fontId="0" fillId="0" borderId="17" xfId="0" applyBorder="1" applyAlignment="1" applyProtection="1">
      <alignment horizontal="center" vertical="center"/>
    </xf>
    <xf numFmtId="0" fontId="0" fillId="0" borderId="26" xfId="0" applyBorder="1" applyAlignment="1" applyProtection="1">
      <alignment horizontal="center" vertical="center"/>
    </xf>
    <xf numFmtId="0" fontId="14" fillId="0" borderId="8" xfId="0" applyFont="1" applyFill="1" applyBorder="1" applyAlignment="1" applyProtection="1">
      <alignment horizontal="center" vertical="center"/>
    </xf>
    <xf numFmtId="0" fontId="14" fillId="0" borderId="19" xfId="0" applyFont="1" applyFill="1" applyBorder="1" applyAlignment="1" applyProtection="1">
      <alignment horizontal="center" vertical="center"/>
    </xf>
    <xf numFmtId="0" fontId="10" fillId="0" borderId="15" xfId="0" applyFont="1" applyFill="1" applyBorder="1" applyAlignment="1" applyProtection="1">
      <alignment horizontal="center" vertical="center"/>
    </xf>
    <xf numFmtId="0" fontId="10" fillId="0" borderId="21" xfId="0" applyFont="1" applyFill="1" applyBorder="1" applyAlignment="1" applyProtection="1">
      <alignment horizontal="center" vertical="center"/>
    </xf>
    <xf numFmtId="0" fontId="16" fillId="8" borderId="32" xfId="0" applyFont="1" applyFill="1" applyBorder="1" applyAlignment="1" applyProtection="1">
      <alignment horizontal="center" vertical="center" wrapText="1"/>
      <protection locked="0"/>
    </xf>
    <xf numFmtId="0" fontId="1" fillId="8" borderId="16" xfId="0" applyFont="1" applyFill="1" applyBorder="1" applyAlignment="1" applyProtection="1">
      <alignment horizontal="center" vertical="center" wrapText="1"/>
      <protection locked="0"/>
    </xf>
    <xf numFmtId="0" fontId="1" fillId="8" borderId="15" xfId="0" applyFont="1" applyFill="1" applyBorder="1" applyAlignment="1" applyProtection="1">
      <alignment horizontal="center" vertical="center" wrapText="1"/>
      <protection locked="0"/>
    </xf>
    <xf numFmtId="0" fontId="1" fillId="8" borderId="29" xfId="0" applyFont="1" applyFill="1" applyBorder="1" applyAlignment="1" applyProtection="1">
      <alignment horizontal="center" vertical="center" wrapText="1"/>
      <protection locked="0"/>
    </xf>
    <xf numFmtId="0" fontId="1" fillId="8" borderId="0" xfId="0" applyFont="1" applyFill="1" applyBorder="1" applyAlignment="1" applyProtection="1">
      <alignment horizontal="center" vertical="center" wrapText="1"/>
      <protection locked="0"/>
    </xf>
    <xf numFmtId="0" fontId="1" fillId="8" borderId="20" xfId="0" applyFont="1" applyFill="1" applyBorder="1" applyAlignment="1" applyProtection="1">
      <alignment horizontal="center" vertical="center" wrapText="1"/>
      <protection locked="0"/>
    </xf>
    <xf numFmtId="0" fontId="1" fillId="8" borderId="30" xfId="0" applyFont="1" applyFill="1" applyBorder="1" applyAlignment="1" applyProtection="1">
      <alignment horizontal="center" vertical="center" wrapText="1"/>
      <protection locked="0"/>
    </xf>
    <xf numFmtId="0" fontId="1" fillId="8" borderId="17" xfId="0" applyFont="1" applyFill="1" applyBorder="1" applyAlignment="1" applyProtection="1">
      <alignment horizontal="center" vertical="center" wrapText="1"/>
      <protection locked="0"/>
    </xf>
    <xf numFmtId="0" fontId="1" fillId="8" borderId="21" xfId="0" applyFont="1" applyFill="1" applyBorder="1" applyAlignment="1" applyProtection="1">
      <alignment horizontal="center" vertical="center" wrapText="1"/>
      <protection locked="0"/>
    </xf>
    <xf numFmtId="0" fontId="19" fillId="5" borderId="6" xfId="0" applyFont="1" applyFill="1" applyBorder="1" applyAlignment="1" applyProtection="1">
      <alignment horizontal="center"/>
      <protection locked="0"/>
    </xf>
    <xf numFmtId="0" fontId="19" fillId="5" borderId="43" xfId="0" applyFont="1" applyFill="1" applyBorder="1" applyAlignment="1" applyProtection="1">
      <alignment horizontal="center"/>
      <protection locked="0"/>
    </xf>
    <xf numFmtId="0" fontId="25" fillId="3" borderId="0" xfId="0" applyFont="1" applyFill="1" applyAlignment="1" applyProtection="1">
      <alignment horizontal="center" vertical="center" wrapText="1"/>
      <protection locked="0"/>
    </xf>
    <xf numFmtId="0" fontId="17" fillId="8" borderId="5" xfId="0" applyFont="1" applyFill="1" applyBorder="1" applyAlignment="1" applyProtection="1">
      <alignment horizontal="center"/>
    </xf>
    <xf numFmtId="0" fontId="17" fillId="8" borderId="6" xfId="0" applyFont="1" applyFill="1" applyBorder="1" applyAlignment="1" applyProtection="1">
      <alignment horizontal="center"/>
    </xf>
    <xf numFmtId="0" fontId="17" fillId="8" borderId="23" xfId="0" applyFont="1" applyFill="1" applyBorder="1" applyAlignment="1" applyProtection="1">
      <alignment horizontal="center"/>
    </xf>
    <xf numFmtId="0" fontId="16" fillId="8" borderId="5" xfId="0" applyFont="1" applyFill="1" applyBorder="1" applyAlignment="1" applyProtection="1">
      <alignment horizontal="center"/>
    </xf>
    <xf numFmtId="0" fontId="16" fillId="8" borderId="6" xfId="0" applyFont="1" applyFill="1" applyBorder="1" applyAlignment="1" applyProtection="1">
      <alignment horizontal="center"/>
    </xf>
    <xf numFmtId="0" fontId="4" fillId="8" borderId="23" xfId="0" applyFont="1" applyFill="1" applyBorder="1" applyAlignment="1" applyProtection="1">
      <alignment horizontal="center" vertical="center" wrapText="1"/>
    </xf>
    <xf numFmtId="0" fontId="4" fillId="8" borderId="8" xfId="0" applyFont="1" applyFill="1" applyBorder="1" applyAlignment="1" applyProtection="1">
      <alignment horizontal="center" vertical="center" wrapText="1"/>
    </xf>
    <xf numFmtId="0" fontId="12" fillId="8" borderId="7" xfId="0" applyFont="1" applyFill="1" applyBorder="1" applyAlignment="1" applyProtection="1">
      <alignment horizontal="center"/>
    </xf>
    <xf numFmtId="0" fontId="12" fillId="8" borderId="0" xfId="0" applyFont="1" applyFill="1" applyBorder="1" applyAlignment="1" applyProtection="1">
      <alignment horizontal="center"/>
    </xf>
    <xf numFmtId="0" fontId="9" fillId="8" borderId="9" xfId="0" applyFont="1" applyFill="1" applyBorder="1" applyAlignment="1" applyProtection="1">
      <alignment horizontal="center" vertical="center"/>
      <protection locked="0"/>
    </xf>
    <xf numFmtId="0" fontId="9" fillId="8" borderId="10" xfId="0" applyFont="1" applyFill="1" applyBorder="1" applyAlignment="1" applyProtection="1">
      <alignment horizontal="center" vertical="center"/>
      <protection locked="0"/>
    </xf>
    <xf numFmtId="0" fontId="9" fillId="8" borderId="11" xfId="0" applyFont="1" applyFill="1" applyBorder="1" applyAlignment="1" applyProtection="1">
      <alignment horizontal="center" vertical="center"/>
      <protection locked="0"/>
    </xf>
    <xf numFmtId="0" fontId="10" fillId="5" borderId="24" xfId="0" applyFont="1" applyFill="1" applyBorder="1" applyAlignment="1" applyProtection="1">
      <alignment horizontal="center" vertical="center" wrapText="1"/>
      <protection locked="0"/>
    </xf>
    <xf numFmtId="0" fontId="10" fillId="5" borderId="22" xfId="0" applyFont="1" applyFill="1" applyBorder="1" applyAlignment="1" applyProtection="1">
      <alignment horizontal="center" vertical="center" wrapText="1"/>
      <protection locked="0"/>
    </xf>
    <xf numFmtId="0" fontId="13" fillId="5" borderId="7" xfId="0" applyFont="1" applyFill="1" applyBorder="1" applyAlignment="1" applyProtection="1">
      <alignment horizontal="center"/>
      <protection locked="0"/>
    </xf>
    <xf numFmtId="0" fontId="13" fillId="5" borderId="25" xfId="0" applyFont="1" applyFill="1" applyBorder="1" applyAlignment="1" applyProtection="1">
      <alignment horizontal="center" vertical="center" wrapText="1"/>
      <protection locked="0"/>
    </xf>
    <xf numFmtId="0" fontId="13" fillId="5" borderId="26" xfId="0" applyFont="1" applyFill="1" applyBorder="1" applyAlignment="1" applyProtection="1">
      <alignment horizontal="center" vertical="center" wrapText="1"/>
      <protection locked="0"/>
    </xf>
  </cellXfs>
  <cellStyles count="2">
    <cellStyle name="Hyperlänk" xfId="1" builtinId="8"/>
    <cellStyle name="Normal" xfId="0" builtinId="0"/>
  </cellStyles>
  <dxfs count="15"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006100"/>
      </font>
      <fill>
        <patternFill>
          <bgColor rgb="FFC6EFCE"/>
        </patternFill>
      </fill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21</xdr:col>
      <xdr:colOff>83821</xdr:colOff>
      <xdr:row>2</xdr:row>
      <xdr:rowOff>213360</xdr:rowOff>
    </xdr:from>
    <xdr:to>
      <xdr:col>22</xdr:col>
      <xdr:colOff>106680</xdr:colOff>
      <xdr:row>3</xdr:row>
      <xdr:rowOff>209550</xdr:rowOff>
    </xdr:to>
    <xdr:sp macro="" textlink="">
      <xdr:nvSpPr>
        <xdr:cNvPr id="2" name="Vänsterpil 1"/>
        <xdr:cNvSpPr/>
      </xdr:nvSpPr>
      <xdr:spPr>
        <a:xfrm>
          <a:off x="21214081" y="1394460"/>
          <a:ext cx="601979" cy="339090"/>
        </a:xfrm>
        <a:prstGeom prst="leftArrow">
          <a:avLst/>
        </a:prstGeom>
        <a:solidFill>
          <a:schemeClr val="accent6">
            <a:lumMod val="40000"/>
            <a:lumOff val="6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sv-SE" sz="1100"/>
        </a:p>
      </xdr:txBody>
    </xdr:sp>
    <xdr:clientData/>
  </xdr:twoCellAnchor>
  <xdr:twoCellAnchor>
    <xdr:from>
      <xdr:col>21</xdr:col>
      <xdr:colOff>104353</xdr:colOff>
      <xdr:row>36</xdr:row>
      <xdr:rowOff>259079</xdr:rowOff>
    </xdr:from>
    <xdr:to>
      <xdr:col>22</xdr:col>
      <xdr:colOff>106680</xdr:colOff>
      <xdr:row>37</xdr:row>
      <xdr:rowOff>241934</xdr:rowOff>
    </xdr:to>
    <xdr:sp macro="" textlink="">
      <xdr:nvSpPr>
        <xdr:cNvPr id="3" name="Vänsterpil 2"/>
        <xdr:cNvSpPr/>
      </xdr:nvSpPr>
      <xdr:spPr>
        <a:xfrm>
          <a:off x="21234613" y="12534899"/>
          <a:ext cx="581447" cy="333375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sv-SE" sz="1100"/>
        </a:p>
      </xdr:txBody>
    </xdr:sp>
    <xdr:clientData/>
  </xdr:twoCellAnchor>
  <xdr:twoCellAnchor>
    <xdr:from>
      <xdr:col>21</xdr:col>
      <xdr:colOff>49531</xdr:colOff>
      <xdr:row>8</xdr:row>
      <xdr:rowOff>167639</xdr:rowOff>
    </xdr:from>
    <xdr:to>
      <xdr:col>22</xdr:col>
      <xdr:colOff>114300</xdr:colOff>
      <xdr:row>9</xdr:row>
      <xdr:rowOff>207646</xdr:rowOff>
    </xdr:to>
    <xdr:sp macro="" textlink="">
      <xdr:nvSpPr>
        <xdr:cNvPr id="4" name="Vänsterpil 3"/>
        <xdr:cNvSpPr/>
      </xdr:nvSpPr>
      <xdr:spPr>
        <a:xfrm>
          <a:off x="21179791" y="3291839"/>
          <a:ext cx="643889" cy="390527"/>
        </a:xfrm>
        <a:prstGeom prst="leftArrow">
          <a:avLst/>
        </a:prstGeom>
        <a:solidFill>
          <a:schemeClr val="accent6">
            <a:lumMod val="40000"/>
            <a:lumOff val="6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sv-SE" sz="1100"/>
        </a:p>
      </xdr:txBody>
    </xdr:sp>
    <xdr:clientData/>
  </xdr:twoCellAnchor>
  <xdr:twoCellAnchor>
    <xdr:from>
      <xdr:col>12</xdr:col>
      <xdr:colOff>390525</xdr:colOff>
      <xdr:row>1</xdr:row>
      <xdr:rowOff>133350</xdr:rowOff>
    </xdr:from>
    <xdr:to>
      <xdr:col>14</xdr:col>
      <xdr:colOff>1257300</xdr:colOff>
      <xdr:row>3</xdr:row>
      <xdr:rowOff>85725</xdr:rowOff>
    </xdr:to>
    <xdr:sp macro="" textlink="">
      <xdr:nvSpPr>
        <xdr:cNvPr id="5" name="Rektangulär bildtext 4"/>
        <xdr:cNvSpPr/>
      </xdr:nvSpPr>
      <xdr:spPr>
        <a:xfrm>
          <a:off x="11582400" y="723900"/>
          <a:ext cx="2209800" cy="895350"/>
        </a:xfrm>
        <a:prstGeom prst="wedgeRectCallou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sv-SE" sz="1200"/>
            <a:t>Starta här med att sätta X (kolumn N) välj sedan vilket huvudområde</a:t>
          </a:r>
          <a:r>
            <a:rPr lang="sv-SE" sz="1200" baseline="0"/>
            <a:t> kursen ska räknas in i (kolumn O)</a:t>
          </a:r>
          <a:endParaRPr lang="sv-SE" sz="12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209550</xdr:colOff>
      <xdr:row>22</xdr:row>
      <xdr:rowOff>173832</xdr:rowOff>
    </xdr:from>
    <xdr:to>
      <xdr:col>19</xdr:col>
      <xdr:colOff>314325</xdr:colOff>
      <xdr:row>24</xdr:row>
      <xdr:rowOff>19050</xdr:rowOff>
    </xdr:to>
    <xdr:sp macro="" textlink="">
      <xdr:nvSpPr>
        <xdr:cNvPr id="2" name="Vänsterpil 1"/>
        <xdr:cNvSpPr/>
      </xdr:nvSpPr>
      <xdr:spPr>
        <a:xfrm>
          <a:off x="20393025" y="6488907"/>
          <a:ext cx="714375" cy="378618"/>
        </a:xfrm>
        <a:prstGeom prst="leftArrow">
          <a:avLst>
            <a:gd name="adj1" fmla="val 50000"/>
            <a:gd name="adj2" fmla="val 49379"/>
          </a:avLst>
        </a:prstGeom>
        <a:solidFill>
          <a:schemeClr val="accent6">
            <a:lumMod val="75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sv-SE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9525</xdr:rowOff>
    </xdr:from>
    <xdr:to>
      <xdr:col>12</xdr:col>
      <xdr:colOff>220287</xdr:colOff>
      <xdr:row>26</xdr:row>
      <xdr:rowOff>143558</xdr:rowOff>
    </xdr:to>
    <xdr:pic>
      <xdr:nvPicPr>
        <xdr:cNvPr id="6" name="Bildobjekt 5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200025"/>
          <a:ext cx="8688012" cy="4896533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26</xdr:row>
      <xdr:rowOff>171450</xdr:rowOff>
    </xdr:from>
    <xdr:to>
      <xdr:col>12</xdr:col>
      <xdr:colOff>201235</xdr:colOff>
      <xdr:row>57</xdr:row>
      <xdr:rowOff>86537</xdr:rowOff>
    </xdr:to>
    <xdr:pic>
      <xdr:nvPicPr>
        <xdr:cNvPr id="7" name="Bildobjekt 6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5124450"/>
          <a:ext cx="8668960" cy="5820587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56</xdr:row>
      <xdr:rowOff>38100</xdr:rowOff>
    </xdr:from>
    <xdr:to>
      <xdr:col>12</xdr:col>
      <xdr:colOff>201235</xdr:colOff>
      <xdr:row>69</xdr:row>
      <xdr:rowOff>95604</xdr:rowOff>
    </xdr:to>
    <xdr:pic>
      <xdr:nvPicPr>
        <xdr:cNvPr id="8" name="Bildobjekt 7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0706100"/>
          <a:ext cx="8668960" cy="2534004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68</xdr:row>
      <xdr:rowOff>104775</xdr:rowOff>
    </xdr:from>
    <xdr:to>
      <xdr:col>12</xdr:col>
      <xdr:colOff>172656</xdr:colOff>
      <xdr:row>78</xdr:row>
      <xdr:rowOff>152673</xdr:rowOff>
    </xdr:to>
    <xdr:pic>
      <xdr:nvPicPr>
        <xdr:cNvPr id="9" name="Bildobjekt 8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0" y="13058775"/>
          <a:ext cx="8640381" cy="1952898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78</xdr:row>
      <xdr:rowOff>95250</xdr:rowOff>
    </xdr:from>
    <xdr:to>
      <xdr:col>12</xdr:col>
      <xdr:colOff>172656</xdr:colOff>
      <xdr:row>85</xdr:row>
      <xdr:rowOff>171647</xdr:rowOff>
    </xdr:to>
    <xdr:pic>
      <xdr:nvPicPr>
        <xdr:cNvPr id="10" name="Bildobjekt 9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0" y="14954250"/>
          <a:ext cx="8640381" cy="140989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student.slu.se/en/studies/courses-and-programmes/bachelors-programmes/forest-and-landscape/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I13"/>
  <sheetViews>
    <sheetView workbookViewId="0">
      <selection activeCell="L6" sqref="L6"/>
    </sheetView>
  </sheetViews>
  <sheetFormatPr defaultColWidth="9.140625" defaultRowHeight="15" x14ac:dyDescent="0.25"/>
  <cols>
    <col min="1" max="1" width="5" style="211" customWidth="1"/>
    <col min="2" max="2" width="3.140625" style="211" customWidth="1"/>
    <col min="3" max="8" width="9.140625" style="211"/>
    <col min="9" max="9" width="13.140625" style="211" customWidth="1"/>
    <col min="10" max="16384" width="9.140625" style="211"/>
  </cols>
  <sheetData>
    <row r="2" spans="2:9" s="207" customFormat="1" ht="26.25" x14ac:dyDescent="0.4">
      <c r="B2" s="257" t="s">
        <v>113</v>
      </c>
      <c r="C2" s="257"/>
      <c r="D2" s="257"/>
      <c r="E2" s="257"/>
      <c r="F2" s="257"/>
      <c r="G2" s="257"/>
      <c r="H2" s="257"/>
      <c r="I2" s="257"/>
    </row>
    <row r="3" spans="2:9" s="207" customFormat="1" ht="18" customHeight="1" x14ac:dyDescent="0.4"/>
    <row r="4" spans="2:9" ht="15.75" x14ac:dyDescent="0.25">
      <c r="B4" s="208"/>
      <c r="C4" s="209"/>
      <c r="D4" s="209"/>
      <c r="E4" s="209"/>
      <c r="F4" s="209"/>
      <c r="G4" s="209"/>
      <c r="H4" s="209"/>
      <c r="I4" s="210"/>
    </row>
    <row r="5" spans="2:9" ht="37.5" customHeight="1" x14ac:dyDescent="0.25">
      <c r="B5" s="212"/>
      <c r="C5" s="255" t="s">
        <v>116</v>
      </c>
      <c r="D5" s="255"/>
      <c r="E5" s="255"/>
      <c r="F5" s="255"/>
      <c r="G5" s="255"/>
      <c r="H5" s="255"/>
      <c r="I5" s="256"/>
    </row>
    <row r="6" spans="2:9" ht="90" customHeight="1" x14ac:dyDescent="0.25">
      <c r="B6" s="212"/>
      <c r="C6" s="255" t="s">
        <v>114</v>
      </c>
      <c r="D6" s="255"/>
      <c r="E6" s="255"/>
      <c r="F6" s="255"/>
      <c r="G6" s="255"/>
      <c r="H6" s="255"/>
      <c r="I6" s="256"/>
    </row>
    <row r="7" spans="2:9" ht="13.5" customHeight="1" x14ac:dyDescent="0.25">
      <c r="B7" s="212"/>
      <c r="C7" s="258" t="s">
        <v>135</v>
      </c>
      <c r="D7" s="258"/>
      <c r="E7" s="258"/>
      <c r="F7" s="258"/>
      <c r="G7" s="258"/>
      <c r="H7" s="258"/>
      <c r="I7" s="259"/>
    </row>
    <row r="8" spans="2:9" ht="41.25" customHeight="1" x14ac:dyDescent="0.25">
      <c r="B8" s="212"/>
      <c r="C8" s="258"/>
      <c r="D8" s="258"/>
      <c r="E8" s="258"/>
      <c r="F8" s="258"/>
      <c r="G8" s="258"/>
      <c r="H8" s="258"/>
      <c r="I8" s="259"/>
    </row>
    <row r="9" spans="2:9" ht="15.75" x14ac:dyDescent="0.25">
      <c r="B9" s="212"/>
      <c r="C9" s="213" t="s">
        <v>136</v>
      </c>
      <c r="D9" s="213"/>
      <c r="E9" s="213"/>
      <c r="F9" s="213"/>
      <c r="G9" s="213"/>
      <c r="H9" s="213"/>
      <c r="I9" s="214"/>
    </row>
    <row r="10" spans="2:9" ht="15" customHeight="1" x14ac:dyDescent="0.25">
      <c r="B10" s="212"/>
      <c r="C10" s="213"/>
      <c r="D10" s="213"/>
      <c r="E10" s="213"/>
      <c r="F10" s="213"/>
      <c r="G10" s="213"/>
      <c r="H10" s="213"/>
      <c r="I10" s="214"/>
    </row>
    <row r="11" spans="2:9" ht="76.5" customHeight="1" x14ac:dyDescent="0.25">
      <c r="B11" s="212"/>
      <c r="C11" s="255" t="s">
        <v>115</v>
      </c>
      <c r="D11" s="255"/>
      <c r="E11" s="255"/>
      <c r="F11" s="255"/>
      <c r="G11" s="255"/>
      <c r="H11" s="255"/>
      <c r="I11" s="256"/>
    </row>
    <row r="12" spans="2:9" ht="4.9000000000000004" customHeight="1" x14ac:dyDescent="0.25">
      <c r="B12" s="212"/>
      <c r="C12" s="251" t="s">
        <v>117</v>
      </c>
      <c r="D12" s="251"/>
      <c r="E12" s="251"/>
      <c r="F12" s="251"/>
      <c r="G12" s="251"/>
      <c r="H12" s="251"/>
      <c r="I12" s="252"/>
    </row>
    <row r="13" spans="2:9" x14ac:dyDescent="0.25">
      <c r="B13" s="215"/>
      <c r="C13" s="253"/>
      <c r="D13" s="253"/>
      <c r="E13" s="253"/>
      <c r="F13" s="253"/>
      <c r="G13" s="253"/>
      <c r="H13" s="253"/>
      <c r="I13" s="254"/>
    </row>
  </sheetData>
  <mergeCells count="6">
    <mergeCell ref="C12:I13"/>
    <mergeCell ref="C6:I6"/>
    <mergeCell ref="B2:I2"/>
    <mergeCell ref="C5:I5"/>
    <mergeCell ref="C11:I11"/>
    <mergeCell ref="C7:I8"/>
  </mergeCells>
  <hyperlinks>
    <hyperlink ref="C12:I13" r:id="rId1" display="Länk till programsidan"/>
  </hyperlinks>
  <pageMargins left="0.7" right="0.7" top="0.75" bottom="0.75" header="0.3" footer="0.3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W112"/>
  <sheetViews>
    <sheetView showGridLines="0" tabSelected="1" zoomScaleNormal="100" workbookViewId="0">
      <selection activeCell="S40" sqref="S40"/>
    </sheetView>
  </sheetViews>
  <sheetFormatPr defaultColWidth="9.140625" defaultRowHeight="17.25" customHeight="1" x14ac:dyDescent="0.25"/>
  <cols>
    <col min="1" max="1" width="3.28515625" style="4" customWidth="1"/>
    <col min="2" max="2" width="8.28515625" style="4" customWidth="1"/>
    <col min="3" max="3" width="50" style="5" customWidth="1"/>
    <col min="4" max="4" width="6" style="5" customWidth="1"/>
    <col min="5" max="5" width="7.28515625" style="5" customWidth="1"/>
    <col min="6" max="6" width="23.5703125" style="5" customWidth="1"/>
    <col min="7" max="7" width="21.42578125" style="5" customWidth="1"/>
    <col min="8" max="8" width="15.140625" style="5" customWidth="1"/>
    <col min="9" max="9" width="14.140625" style="5" customWidth="1"/>
    <col min="10" max="10" width="13.28515625" style="5" customWidth="1"/>
    <col min="11" max="11" width="10" style="246" customWidth="1"/>
    <col min="12" max="12" width="9.5703125" style="246" customWidth="1"/>
    <col min="13" max="13" width="9.85546875" style="5" customWidth="1"/>
    <col min="14" max="14" width="10.28515625" style="5" customWidth="1"/>
    <col min="15" max="15" width="24.140625" style="5" customWidth="1"/>
    <col min="16" max="16" width="2.28515625" style="4" customWidth="1"/>
    <col min="17" max="17" width="28.42578125" style="5" customWidth="1"/>
    <col min="18" max="18" width="16" style="5" customWidth="1"/>
    <col min="19" max="19" width="14.7109375" style="5" customWidth="1"/>
    <col min="20" max="20" width="19.28515625" style="5" customWidth="1"/>
    <col min="21" max="21" width="19.7109375" style="5" customWidth="1"/>
    <col min="22" max="22" width="8.42578125" style="5" customWidth="1"/>
    <col min="23" max="23" width="3.5703125" style="5" customWidth="1"/>
    <col min="24" max="16384" width="9.140625" style="5"/>
  </cols>
  <sheetData>
    <row r="1" spans="2:49" ht="46.5" customHeight="1" thickBot="1" x14ac:dyDescent="0.3">
      <c r="B1" s="260" t="s">
        <v>132</v>
      </c>
      <c r="C1" s="261"/>
      <c r="D1" s="261"/>
      <c r="E1" s="261"/>
      <c r="F1" s="261"/>
      <c r="G1" s="261"/>
      <c r="H1" s="261"/>
      <c r="I1" s="261"/>
      <c r="J1" s="261"/>
      <c r="K1" s="261"/>
      <c r="L1" s="261"/>
      <c r="M1" s="261"/>
      <c r="N1" s="261"/>
      <c r="O1" s="261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</row>
    <row r="2" spans="2:49" ht="47.25" customHeight="1" x14ac:dyDescent="0.35">
      <c r="B2" s="294" t="s">
        <v>77</v>
      </c>
      <c r="C2" s="295"/>
      <c r="D2" s="295"/>
      <c r="E2" s="295"/>
      <c r="F2" s="295"/>
      <c r="G2" s="295"/>
      <c r="H2" s="295"/>
      <c r="I2" s="295"/>
      <c r="J2" s="295"/>
      <c r="K2" s="295"/>
      <c r="L2" s="295"/>
      <c r="M2" s="295"/>
      <c r="N2" s="295"/>
      <c r="O2" s="296"/>
      <c r="P2" s="6"/>
      <c r="Q2" s="323" t="s">
        <v>100</v>
      </c>
      <c r="R2" s="324"/>
      <c r="S2" s="324"/>
      <c r="T2" s="324"/>
      <c r="U2" s="325"/>
      <c r="V2" s="6"/>
      <c r="W2" s="6"/>
      <c r="X2" s="6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</row>
    <row r="3" spans="2:49" ht="27" customHeight="1" x14ac:dyDescent="0.35">
      <c r="B3" s="297"/>
      <c r="C3" s="298"/>
      <c r="D3" s="298"/>
      <c r="E3" s="298"/>
      <c r="F3" s="298"/>
      <c r="G3" s="298"/>
      <c r="H3" s="298"/>
      <c r="I3" s="298"/>
      <c r="J3" s="298"/>
      <c r="K3" s="298"/>
      <c r="L3" s="298"/>
      <c r="M3" s="298"/>
      <c r="N3" s="298"/>
      <c r="O3" s="299"/>
      <c r="Q3" s="326" t="s">
        <v>59</v>
      </c>
      <c r="R3" s="327"/>
      <c r="S3" s="327"/>
      <c r="T3" s="327"/>
      <c r="U3" s="335" t="s">
        <v>54</v>
      </c>
      <c r="V3" s="4"/>
      <c r="W3" s="4"/>
      <c r="X3" s="300" t="s">
        <v>96</v>
      </c>
      <c r="Y3" s="301"/>
      <c r="Z3" s="302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</row>
    <row r="4" spans="2:49" ht="21" customHeight="1" thickBot="1" x14ac:dyDescent="0.35">
      <c r="B4" s="297"/>
      <c r="C4" s="298"/>
      <c r="D4" s="298"/>
      <c r="E4" s="298"/>
      <c r="F4" s="298"/>
      <c r="G4" s="298"/>
      <c r="H4" s="298"/>
      <c r="I4" s="298"/>
      <c r="J4" s="298"/>
      <c r="K4" s="298"/>
      <c r="L4" s="298"/>
      <c r="M4" s="298"/>
      <c r="N4" s="298"/>
      <c r="O4" s="299"/>
      <c r="Q4" s="65" t="s">
        <v>38</v>
      </c>
      <c r="R4" s="66"/>
      <c r="S4" s="67" t="s">
        <v>1</v>
      </c>
      <c r="T4" s="67" t="s">
        <v>14</v>
      </c>
      <c r="U4" s="335"/>
      <c r="V4" s="4"/>
      <c r="W4" s="4"/>
      <c r="X4" s="303"/>
      <c r="Y4" s="304"/>
      <c r="Z4" s="305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</row>
    <row r="5" spans="2:49" ht="24.75" customHeight="1" x14ac:dyDescent="0.25">
      <c r="B5" s="250"/>
      <c r="C5" s="249"/>
      <c r="D5" s="249"/>
      <c r="E5" s="249"/>
      <c r="F5" s="313" t="s">
        <v>36</v>
      </c>
      <c r="G5" s="314" t="s">
        <v>37</v>
      </c>
      <c r="H5" s="316" t="s">
        <v>51</v>
      </c>
      <c r="I5" s="317"/>
      <c r="J5" s="318"/>
      <c r="K5" s="322" t="s">
        <v>133</v>
      </c>
      <c r="L5" s="315" t="s">
        <v>134</v>
      </c>
      <c r="M5" s="315" t="s">
        <v>52</v>
      </c>
      <c r="N5" s="315" t="s">
        <v>62</v>
      </c>
      <c r="O5" s="334" t="s">
        <v>16</v>
      </c>
      <c r="Q5" s="68" t="s">
        <v>68</v>
      </c>
      <c r="R5" s="69"/>
      <c r="S5" s="70">
        <f>SUMIFS(D8:D37,N8:N37,"x")</f>
        <v>0</v>
      </c>
      <c r="T5" s="70">
        <v>180</v>
      </c>
      <c r="U5" s="71">
        <f>IF((T5-S5)&lt;0,0,SUM(T5-S5))</f>
        <v>180</v>
      </c>
      <c r="V5" s="7"/>
      <c r="W5" s="7"/>
      <c r="X5" s="303"/>
      <c r="Y5" s="304"/>
      <c r="Z5" s="305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</row>
    <row r="6" spans="2:49" ht="31.5" customHeight="1" x14ac:dyDescent="0.25">
      <c r="B6" s="8" t="s">
        <v>44</v>
      </c>
      <c r="C6" s="9" t="s">
        <v>0</v>
      </c>
      <c r="D6" s="9" t="s">
        <v>3</v>
      </c>
      <c r="E6" s="9" t="s">
        <v>15</v>
      </c>
      <c r="F6" s="282"/>
      <c r="G6" s="284"/>
      <c r="H6" s="113" t="s">
        <v>50</v>
      </c>
      <c r="I6" s="247" t="s">
        <v>6</v>
      </c>
      <c r="J6" s="247" t="s">
        <v>98</v>
      </c>
      <c r="K6" s="286"/>
      <c r="L6" s="290"/>
      <c r="M6" s="289"/>
      <c r="N6" s="289"/>
      <c r="O6" s="291"/>
      <c r="Q6" s="72" t="s">
        <v>63</v>
      </c>
      <c r="R6" s="69"/>
      <c r="S6" s="73">
        <f>SUMIFS(D8:D37,O8:O37,"Skogsbruksvetenskap",E8:E37,"G1N",N8:N37,"x")+SUMIFS(D8:D37,O8:O37,"Skogsbruksvetenskap",E8:E37,"G1F",N8:N37,"x")+SUMIFS(D8:D37,O8:O37,"Skogsbruksvetenskap",E8:E37,"G2F",N8:N37,"X")</f>
        <v>0</v>
      </c>
      <c r="T6" s="73">
        <v>75</v>
      </c>
      <c r="U6" s="71">
        <f t="shared" ref="U6" si="0">IF((T6-S6)&lt;0,0,SUM(T6-S6))</f>
        <v>75</v>
      </c>
      <c r="V6" s="7"/>
      <c r="W6" s="7"/>
      <c r="X6" s="303"/>
      <c r="Y6" s="304"/>
      <c r="Z6" s="305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</row>
    <row r="7" spans="2:49" ht="21.75" customHeight="1" x14ac:dyDescent="0.25">
      <c r="B7" s="10"/>
      <c r="C7" s="11" t="s">
        <v>71</v>
      </c>
      <c r="D7" s="11"/>
      <c r="E7" s="11"/>
      <c r="F7" s="12"/>
      <c r="G7" s="12"/>
      <c r="H7" s="12"/>
      <c r="I7" s="13"/>
      <c r="J7" s="14"/>
      <c r="K7" s="227"/>
      <c r="L7" s="227"/>
      <c r="M7" s="14"/>
      <c r="N7" s="14"/>
      <c r="O7" s="15"/>
      <c r="Q7" s="72" t="s">
        <v>64</v>
      </c>
      <c r="R7" s="69"/>
      <c r="S7" s="73">
        <f>SUMIFS(D8:D37,O8:O37,"Skogsbruksvetenskap",E8:E37,"G2F",N8:N37,"x")</f>
        <v>0</v>
      </c>
      <c r="T7" s="73">
        <v>15</v>
      </c>
      <c r="U7" s="71">
        <f>IF((T7-S7)&lt;0,0,SUM(T7-S7))</f>
        <v>15</v>
      </c>
      <c r="V7" s="7"/>
      <c r="W7" s="7"/>
      <c r="X7" s="303"/>
      <c r="Y7" s="304"/>
      <c r="Z7" s="305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</row>
    <row r="8" spans="2:49" ht="32.25" customHeight="1" x14ac:dyDescent="0.25">
      <c r="B8" s="223" t="s">
        <v>128</v>
      </c>
      <c r="C8" s="53" t="s">
        <v>94</v>
      </c>
      <c r="D8" s="54">
        <v>15</v>
      </c>
      <c r="E8" s="54" t="s">
        <v>20</v>
      </c>
      <c r="F8" s="55" t="s">
        <v>5</v>
      </c>
      <c r="G8" s="54" t="s">
        <v>4</v>
      </c>
      <c r="H8" s="54"/>
      <c r="I8" s="54">
        <v>15</v>
      </c>
      <c r="J8" s="54"/>
      <c r="K8" s="54"/>
      <c r="L8" s="54"/>
      <c r="M8" s="54"/>
      <c r="N8" s="17"/>
      <c r="O8" s="18"/>
      <c r="P8" s="19"/>
      <c r="Q8" s="72" t="s">
        <v>60</v>
      </c>
      <c r="R8" s="74"/>
      <c r="S8" s="73">
        <f>SUMIFS(D8:D51,O8:O51,"Skogsbruksvetenskap",E8:E51,"G2E",N8:N51,"X")</f>
        <v>0</v>
      </c>
      <c r="T8" s="75">
        <v>15</v>
      </c>
      <c r="U8" s="71">
        <f>IF((T8-S8)&lt;0,0,SUM(T8-S8))</f>
        <v>15</v>
      </c>
      <c r="V8" s="193">
        <f>SUM(U5:U8)</f>
        <v>285</v>
      </c>
      <c r="W8" s="19"/>
      <c r="X8" s="303"/>
      <c r="Y8" s="304"/>
      <c r="Z8" s="305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</row>
    <row r="9" spans="2:49" ht="30.75" customHeight="1" x14ac:dyDescent="0.25">
      <c r="B9" s="223" t="s">
        <v>129</v>
      </c>
      <c r="C9" s="56" t="s">
        <v>95</v>
      </c>
      <c r="D9" s="57">
        <v>15</v>
      </c>
      <c r="E9" s="57" t="s">
        <v>20</v>
      </c>
      <c r="F9" s="58" t="s">
        <v>26</v>
      </c>
      <c r="G9" s="57"/>
      <c r="H9" s="57"/>
      <c r="I9" s="57"/>
      <c r="J9" s="57"/>
      <c r="K9" s="57"/>
      <c r="L9" s="57"/>
      <c r="M9" s="57"/>
      <c r="N9" s="31"/>
      <c r="O9" s="18"/>
      <c r="Q9" s="76" t="s">
        <v>90</v>
      </c>
      <c r="R9" s="77"/>
      <c r="S9" s="77"/>
      <c r="T9" s="77"/>
      <c r="U9" s="335" t="s">
        <v>54</v>
      </c>
      <c r="V9" s="20"/>
      <c r="W9" s="19"/>
      <c r="X9" s="303"/>
      <c r="Y9" s="304"/>
      <c r="Z9" s="305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</row>
    <row r="10" spans="2:49" ht="27.75" customHeight="1" x14ac:dyDescent="0.3">
      <c r="B10" s="226" t="s">
        <v>78</v>
      </c>
      <c r="C10" s="225" t="s">
        <v>45</v>
      </c>
      <c r="D10" s="57">
        <v>15</v>
      </c>
      <c r="E10" s="57" t="s">
        <v>20</v>
      </c>
      <c r="F10" s="58" t="s">
        <v>5</v>
      </c>
      <c r="G10" s="57" t="s">
        <v>4</v>
      </c>
      <c r="H10" s="57"/>
      <c r="I10" s="57">
        <v>15</v>
      </c>
      <c r="J10" s="57"/>
      <c r="K10" s="57"/>
      <c r="L10" s="57"/>
      <c r="M10" s="57">
        <v>15</v>
      </c>
      <c r="N10" s="31"/>
      <c r="O10" s="18"/>
      <c r="Q10" s="78" t="s">
        <v>38</v>
      </c>
      <c r="R10" s="79"/>
      <c r="S10" s="79" t="s">
        <v>1</v>
      </c>
      <c r="T10" s="195" t="s">
        <v>14</v>
      </c>
      <c r="U10" s="335"/>
      <c r="V10" s="20"/>
      <c r="W10" s="19"/>
      <c r="X10" s="303"/>
      <c r="Y10" s="304"/>
      <c r="Z10" s="305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</row>
    <row r="11" spans="2:49" ht="27.75" customHeight="1" x14ac:dyDescent="0.25">
      <c r="B11" s="226" t="s">
        <v>130</v>
      </c>
      <c r="C11" s="225" t="s">
        <v>45</v>
      </c>
      <c r="D11" s="57">
        <v>15</v>
      </c>
      <c r="E11" s="57" t="s">
        <v>20</v>
      </c>
      <c r="F11" s="58" t="s">
        <v>5</v>
      </c>
      <c r="G11" s="57"/>
      <c r="H11" s="57"/>
      <c r="I11" s="57"/>
      <c r="J11" s="57"/>
      <c r="K11" s="229"/>
      <c r="L11" s="229"/>
      <c r="M11" s="57">
        <v>15</v>
      </c>
      <c r="N11" s="31"/>
      <c r="O11" s="18"/>
      <c r="Q11" s="68" t="s">
        <v>69</v>
      </c>
      <c r="R11" s="80"/>
      <c r="S11" s="81">
        <f>SUMIFS(D8:D37,N8:N37,"X")</f>
        <v>0</v>
      </c>
      <c r="T11" s="81">
        <v>180</v>
      </c>
      <c r="U11" s="82">
        <f>IF((T11-S11)&lt;0,0,SUM(T11-S11))</f>
        <v>180</v>
      </c>
      <c r="V11" s="20"/>
      <c r="W11" s="19"/>
      <c r="X11" s="303"/>
      <c r="Y11" s="304"/>
      <c r="Z11" s="305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</row>
    <row r="12" spans="2:49" ht="32.25" customHeight="1" x14ac:dyDescent="0.25">
      <c r="B12" s="223" t="s">
        <v>131</v>
      </c>
      <c r="C12" s="56" t="s">
        <v>46</v>
      </c>
      <c r="D12" s="57">
        <v>15</v>
      </c>
      <c r="E12" s="57" t="s">
        <v>21</v>
      </c>
      <c r="F12" s="58" t="s">
        <v>4</v>
      </c>
      <c r="G12" s="57"/>
      <c r="H12" s="57">
        <v>2.5</v>
      </c>
      <c r="I12" s="57">
        <v>10</v>
      </c>
      <c r="J12" s="57">
        <v>2.5</v>
      </c>
      <c r="K12" s="229"/>
      <c r="L12" s="229"/>
      <c r="M12" s="57"/>
      <c r="N12" s="31"/>
      <c r="O12" s="18"/>
      <c r="Q12" s="72" t="s">
        <v>91</v>
      </c>
      <c r="R12" s="80"/>
      <c r="S12" s="83">
        <f>SUMIFS(D8:D37,O8:O37,"Landskapsarkitektur",E8:E37,"G1N",N8:N37,"X")+SUMIFS(D8:D37,O8:O37,"Landskapsarkitektur",E8:E37,"G1F",N8:N37,"X")+SUMIFS(D8:D37,O8:O37,"Landskapsarkitektur",E8:E37,"G2F",N8:N37,"X")</f>
        <v>0</v>
      </c>
      <c r="T12" s="83">
        <v>75</v>
      </c>
      <c r="U12" s="82">
        <f>IF((T12-S12)&lt;0,0,SUM(T12-S12))</f>
        <v>75</v>
      </c>
      <c r="V12" s="20"/>
      <c r="W12" s="19"/>
      <c r="X12" s="306"/>
      <c r="Y12" s="307"/>
      <c r="Z12" s="308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</row>
    <row r="13" spans="2:49" ht="27.75" customHeight="1" x14ac:dyDescent="0.25">
      <c r="B13" s="138"/>
      <c r="C13" s="139" t="s">
        <v>72</v>
      </c>
      <c r="D13" s="140"/>
      <c r="E13" s="140"/>
      <c r="F13" s="141"/>
      <c r="G13" s="140"/>
      <c r="H13" s="140"/>
      <c r="I13" s="140"/>
      <c r="J13" s="140"/>
      <c r="K13" s="230"/>
      <c r="L13" s="230"/>
      <c r="M13" s="140"/>
      <c r="N13" s="128"/>
      <c r="O13" s="129"/>
      <c r="Q13" s="72" t="s">
        <v>64</v>
      </c>
      <c r="R13" s="80"/>
      <c r="S13" s="83">
        <f>SUMIFS(D8:D37,O8:O37,"Landskapsarkitektur",E8:E37,"G2F",N8:N37,"X")</f>
        <v>0</v>
      </c>
      <c r="T13" s="83">
        <v>15</v>
      </c>
      <c r="U13" s="82">
        <f>IF((T13-S13)&lt;0,0,SUM(T13-S13))</f>
        <v>15</v>
      </c>
      <c r="V13" s="20"/>
      <c r="W13" s="19"/>
      <c r="X13" s="19"/>
      <c r="Y13" s="23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</row>
    <row r="14" spans="2:49" ht="27.75" customHeight="1" thickBot="1" x14ac:dyDescent="0.3">
      <c r="B14" s="52" t="s">
        <v>80</v>
      </c>
      <c r="C14" s="142" t="s">
        <v>79</v>
      </c>
      <c r="D14" s="59">
        <v>7.5</v>
      </c>
      <c r="E14" s="59" t="s">
        <v>21</v>
      </c>
      <c r="F14" s="60" t="s">
        <v>26</v>
      </c>
      <c r="G14" s="59"/>
      <c r="H14" s="59"/>
      <c r="I14" s="59"/>
      <c r="J14" s="59"/>
      <c r="K14" s="231"/>
      <c r="L14" s="231"/>
      <c r="M14" s="59"/>
      <c r="N14" s="114"/>
      <c r="O14" s="24"/>
      <c r="Q14" s="84" t="s">
        <v>92</v>
      </c>
      <c r="R14" s="85"/>
      <c r="S14" s="86">
        <f>SUMIFS(D8:D37,O8:O37,"Landskapsarkitektur",E8:E37,"G2E",N8:N37,"x")</f>
        <v>0</v>
      </c>
      <c r="T14" s="86">
        <v>15</v>
      </c>
      <c r="U14" s="149">
        <f t="shared" ref="U14" si="1">IF((T14-11)&lt;0,0,SUM(T14-S14))</f>
        <v>15</v>
      </c>
      <c r="V14" s="20"/>
      <c r="W14" s="19"/>
      <c r="X14" s="19"/>
      <c r="Y14" s="23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</row>
    <row r="15" spans="2:49" ht="30.75" customHeight="1" thickBot="1" x14ac:dyDescent="0.3">
      <c r="B15" s="223" t="s">
        <v>123</v>
      </c>
      <c r="C15" s="63" t="s">
        <v>81</v>
      </c>
      <c r="D15" s="57">
        <v>7.5</v>
      </c>
      <c r="E15" s="57" t="s">
        <v>21</v>
      </c>
      <c r="F15" s="58" t="s">
        <v>26</v>
      </c>
      <c r="G15" s="143"/>
      <c r="H15" s="143"/>
      <c r="I15" s="143"/>
      <c r="J15" s="143"/>
      <c r="K15" s="232"/>
      <c r="L15" s="232"/>
      <c r="M15" s="143"/>
      <c r="N15" s="41"/>
      <c r="O15" s="24"/>
      <c r="Q15" s="4"/>
      <c r="R15" s="4"/>
      <c r="S15" s="4"/>
      <c r="T15" s="4"/>
      <c r="U15" s="4"/>
      <c r="V15" s="192">
        <f>SUM(U11:U14)</f>
        <v>285</v>
      </c>
      <c r="W15" s="51">
        <f>SUM(S12+S14)</f>
        <v>0</v>
      </c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</row>
    <row r="16" spans="2:49" ht="27.75" customHeight="1" x14ac:dyDescent="0.35">
      <c r="B16" s="144" t="s">
        <v>82</v>
      </c>
      <c r="C16" s="64" t="s">
        <v>47</v>
      </c>
      <c r="D16" s="57">
        <v>7.5</v>
      </c>
      <c r="E16" s="57" t="s">
        <v>21</v>
      </c>
      <c r="F16" s="58" t="s">
        <v>4</v>
      </c>
      <c r="G16" s="57"/>
      <c r="H16" s="57">
        <v>5</v>
      </c>
      <c r="I16" s="57"/>
      <c r="J16" s="57">
        <v>2.5</v>
      </c>
      <c r="K16" s="229"/>
      <c r="L16" s="229"/>
      <c r="M16" s="57"/>
      <c r="N16" s="21"/>
      <c r="O16" s="24"/>
      <c r="Q16" s="319" t="s">
        <v>58</v>
      </c>
      <c r="R16" s="320"/>
      <c r="S16" s="320"/>
      <c r="T16" s="320"/>
      <c r="U16" s="321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</row>
    <row r="17" spans="2:47" ht="27.75" customHeight="1" x14ac:dyDescent="0.35">
      <c r="B17" s="52" t="s">
        <v>83</v>
      </c>
      <c r="C17" s="61" t="s">
        <v>48</v>
      </c>
      <c r="D17" s="57">
        <v>7.5</v>
      </c>
      <c r="E17" s="57" t="s">
        <v>21</v>
      </c>
      <c r="F17" s="58" t="s">
        <v>4</v>
      </c>
      <c r="G17" s="57"/>
      <c r="H17" s="57"/>
      <c r="I17" s="57">
        <v>5</v>
      </c>
      <c r="J17" s="57"/>
      <c r="K17" s="229"/>
      <c r="L17" s="229"/>
      <c r="M17" s="57"/>
      <c r="N17" s="31"/>
      <c r="O17" s="24"/>
      <c r="Q17" s="342" t="s">
        <v>55</v>
      </c>
      <c r="R17" s="343"/>
      <c r="S17" s="343"/>
      <c r="T17" s="343"/>
      <c r="U17" s="344" t="s">
        <v>54</v>
      </c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</row>
    <row r="18" spans="2:47" ht="27.75" customHeight="1" x14ac:dyDescent="0.3">
      <c r="B18" s="52" t="s">
        <v>84</v>
      </c>
      <c r="C18" s="61" t="s">
        <v>85</v>
      </c>
      <c r="D18" s="57">
        <v>15</v>
      </c>
      <c r="E18" s="57" t="s">
        <v>21</v>
      </c>
      <c r="F18" s="58" t="s">
        <v>5</v>
      </c>
      <c r="G18" s="57" t="s">
        <v>26</v>
      </c>
      <c r="H18" s="57"/>
      <c r="I18" s="57"/>
      <c r="J18" s="57"/>
      <c r="K18" s="229"/>
      <c r="L18" s="229"/>
      <c r="M18" s="57"/>
      <c r="N18" s="31"/>
      <c r="O18" s="24"/>
      <c r="Q18" s="87" t="s">
        <v>38</v>
      </c>
      <c r="R18" s="88"/>
      <c r="S18" s="89" t="s">
        <v>1</v>
      </c>
      <c r="T18" s="89" t="s">
        <v>14</v>
      </c>
      <c r="U18" s="345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</row>
    <row r="19" spans="2:47" ht="33" customHeight="1" x14ac:dyDescent="0.25">
      <c r="B19" s="223" t="s">
        <v>127</v>
      </c>
      <c r="C19" s="61" t="s">
        <v>86</v>
      </c>
      <c r="D19" s="57">
        <v>15</v>
      </c>
      <c r="E19" s="57" t="s">
        <v>21</v>
      </c>
      <c r="F19" s="58" t="s">
        <v>26</v>
      </c>
      <c r="G19" s="57"/>
      <c r="H19" s="57"/>
      <c r="I19" s="57"/>
      <c r="J19" s="57"/>
      <c r="K19" s="229"/>
      <c r="L19" s="229"/>
      <c r="M19" s="57"/>
      <c r="N19" s="31"/>
      <c r="O19" s="24"/>
      <c r="Q19" s="106" t="s">
        <v>8</v>
      </c>
      <c r="R19" s="90"/>
      <c r="S19" s="119">
        <f>SUMIFS(D8:D57,O8:O57,"Skogsbruksvetenskap",N8:N57,"X")</f>
        <v>0</v>
      </c>
      <c r="T19" s="119">
        <v>135</v>
      </c>
      <c r="U19" s="191">
        <f>IF((T19-S19)&lt;0,0,SUM(T19-S19))</f>
        <v>135</v>
      </c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</row>
    <row r="20" spans="2:47" ht="27.75" customHeight="1" x14ac:dyDescent="0.25">
      <c r="B20" s="52" t="s">
        <v>65</v>
      </c>
      <c r="C20" s="61" t="s">
        <v>66</v>
      </c>
      <c r="D20" s="57">
        <v>7.5</v>
      </c>
      <c r="E20" s="57" t="s">
        <v>20</v>
      </c>
      <c r="F20" s="58" t="s">
        <v>4</v>
      </c>
      <c r="G20" s="57" t="s">
        <v>5</v>
      </c>
      <c r="H20" s="57">
        <v>2</v>
      </c>
      <c r="I20" s="57">
        <v>4</v>
      </c>
      <c r="J20" s="57">
        <v>1.5</v>
      </c>
      <c r="K20" s="229"/>
      <c r="L20" s="229"/>
      <c r="M20" s="57">
        <v>7.5</v>
      </c>
      <c r="N20" s="31"/>
      <c r="O20" s="24"/>
      <c r="Q20" s="92" t="s">
        <v>9</v>
      </c>
      <c r="R20" s="93"/>
      <c r="S20" s="94">
        <f>SUMIFS(H8:H57,N8:N57,"X")</f>
        <v>0</v>
      </c>
      <c r="T20" s="94">
        <v>15</v>
      </c>
      <c r="U20" s="186">
        <f t="shared" ref="U20:U23" si="2">IF((T20-S20)&lt;0,0,SUM(T20-S20))</f>
        <v>15</v>
      </c>
      <c r="V20" s="51"/>
      <c r="W20" s="192">
        <f>IF(U19&lt;=0,T19,S19)</f>
        <v>0</v>
      </c>
      <c r="X20" s="51"/>
      <c r="Y20" s="4"/>
      <c r="Z20" s="271"/>
      <c r="AA20" s="271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</row>
    <row r="21" spans="2:47" ht="27.75" customHeight="1" x14ac:dyDescent="0.25">
      <c r="B21" s="145"/>
      <c r="C21" s="146" t="s">
        <v>87</v>
      </c>
      <c r="D21" s="147"/>
      <c r="E21" s="147"/>
      <c r="F21" s="148"/>
      <c r="G21" s="147"/>
      <c r="H21" s="147"/>
      <c r="I21" s="147"/>
      <c r="J21" s="147"/>
      <c r="K21" s="233"/>
      <c r="L21" s="233"/>
      <c r="M21" s="147"/>
      <c r="N21" s="130"/>
      <c r="O21" s="131"/>
      <c r="Q21" s="92" t="s">
        <v>6</v>
      </c>
      <c r="R21" s="93"/>
      <c r="S21" s="94">
        <f>SUMIFS(I8:I57,N8:N57,"X")</f>
        <v>0</v>
      </c>
      <c r="T21" s="94">
        <v>15</v>
      </c>
      <c r="U21" s="186">
        <f t="shared" si="2"/>
        <v>15</v>
      </c>
      <c r="V21" s="51"/>
      <c r="W21" s="51"/>
      <c r="X21" s="51"/>
      <c r="Y21" s="4"/>
      <c r="Z21" s="271"/>
      <c r="AA21" s="271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</row>
    <row r="22" spans="2:47" ht="30.75" customHeight="1" x14ac:dyDescent="0.25">
      <c r="B22" s="224" t="s">
        <v>125</v>
      </c>
      <c r="C22" s="62" t="s">
        <v>124</v>
      </c>
      <c r="D22" s="54">
        <v>15</v>
      </c>
      <c r="E22" s="54" t="s">
        <v>21</v>
      </c>
      <c r="F22" s="55" t="s">
        <v>4</v>
      </c>
      <c r="G22" s="54" t="s">
        <v>26</v>
      </c>
      <c r="H22" s="54">
        <v>6</v>
      </c>
      <c r="I22" s="54">
        <v>5</v>
      </c>
      <c r="J22" s="54">
        <v>4</v>
      </c>
      <c r="K22" s="54">
        <v>1</v>
      </c>
      <c r="L22" s="228"/>
      <c r="M22" s="54"/>
      <c r="N22" s="17"/>
      <c r="O22" s="26"/>
      <c r="Q22" s="92" t="s">
        <v>7</v>
      </c>
      <c r="R22" s="95"/>
      <c r="S22" s="94">
        <f>SUMIFS(J8:J57,N8:N57,"X")</f>
        <v>0</v>
      </c>
      <c r="T22" s="96">
        <v>15</v>
      </c>
      <c r="U22" s="186">
        <f t="shared" si="2"/>
        <v>15</v>
      </c>
      <c r="V22" s="248"/>
      <c r="W22" s="51"/>
      <c r="X22" s="51"/>
      <c r="Y22" s="4"/>
      <c r="Z22" s="271"/>
      <c r="AA22" s="271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</row>
    <row r="23" spans="2:47" ht="27.75" customHeight="1" x14ac:dyDescent="0.25">
      <c r="B23" s="52" t="s">
        <v>101</v>
      </c>
      <c r="C23" s="61" t="s">
        <v>102</v>
      </c>
      <c r="D23" s="57">
        <v>15</v>
      </c>
      <c r="E23" s="57" t="s">
        <v>20</v>
      </c>
      <c r="F23" s="58" t="s">
        <v>2</v>
      </c>
      <c r="G23" s="57"/>
      <c r="H23" s="63"/>
      <c r="I23" s="57"/>
      <c r="J23" s="63"/>
      <c r="K23" s="234"/>
      <c r="L23" s="234"/>
      <c r="M23" s="63"/>
      <c r="N23" s="17"/>
      <c r="O23" s="26"/>
      <c r="Q23" s="92" t="s">
        <v>41</v>
      </c>
      <c r="R23" s="95"/>
      <c r="S23" s="96">
        <f>SUMIFS(D8:D57,O8:O57,"Skogsbruksvetenskap",E8:E57,"G2F",N8:N57,"X")</f>
        <v>0</v>
      </c>
      <c r="T23" s="96">
        <v>15</v>
      </c>
      <c r="U23" s="186">
        <f t="shared" si="2"/>
        <v>15</v>
      </c>
      <c r="V23" s="51"/>
      <c r="W23" s="51"/>
      <c r="X23" s="51"/>
      <c r="Y23" s="4"/>
      <c r="Z23" s="271"/>
      <c r="AA23" s="271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</row>
    <row r="24" spans="2:47" ht="33" customHeight="1" x14ac:dyDescent="0.25">
      <c r="B24" s="223" t="s">
        <v>126</v>
      </c>
      <c r="C24" s="61" t="s">
        <v>49</v>
      </c>
      <c r="D24" s="57">
        <v>15</v>
      </c>
      <c r="E24" s="57" t="s">
        <v>17</v>
      </c>
      <c r="F24" s="58" t="s">
        <v>4</v>
      </c>
      <c r="G24" s="57" t="s">
        <v>26</v>
      </c>
      <c r="H24" s="57">
        <v>15</v>
      </c>
      <c r="I24" s="57"/>
      <c r="J24" s="63"/>
      <c r="K24" s="234"/>
      <c r="L24" s="234"/>
      <c r="M24" s="63"/>
      <c r="N24" s="17"/>
      <c r="O24" s="26"/>
      <c r="Q24" s="92" t="s">
        <v>40</v>
      </c>
      <c r="R24" s="95"/>
      <c r="S24" s="96">
        <f>SUMIFS(D8:D57,O8:O57,"Skogsbruksvetenskap",E8:E57,"A1N",N8:N57,"X")+SUMIFS(D8:D57,O8:O57,"Skogsbruksvetenskap",E8:E57,"A1F",N8:N57,"x")</f>
        <v>0</v>
      </c>
      <c r="T24" s="96">
        <v>30</v>
      </c>
      <c r="U24" s="186">
        <f>IF((T24-S24)&lt;0,0,SUM(T24-S24))</f>
        <v>30</v>
      </c>
      <c r="V24" s="51"/>
      <c r="W24" s="51"/>
      <c r="X24" s="51"/>
      <c r="Y24" s="4"/>
      <c r="Z24" s="271"/>
      <c r="AA24" s="271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</row>
    <row r="25" spans="2:47" ht="27.75" customHeight="1" x14ac:dyDescent="0.25">
      <c r="B25" s="52" t="s">
        <v>104</v>
      </c>
      <c r="C25" s="61" t="s">
        <v>88</v>
      </c>
      <c r="D25" s="57">
        <v>15</v>
      </c>
      <c r="E25" s="57" t="s">
        <v>18</v>
      </c>
      <c r="F25" s="58" t="s">
        <v>26</v>
      </c>
      <c r="G25" s="57"/>
      <c r="H25" s="63"/>
      <c r="I25" s="57"/>
      <c r="J25" s="63"/>
      <c r="K25" s="234"/>
      <c r="L25" s="234"/>
      <c r="M25" s="63"/>
      <c r="N25" s="17"/>
      <c r="O25" s="26"/>
      <c r="Q25" s="97" t="s">
        <v>10</v>
      </c>
      <c r="R25" s="98"/>
      <c r="S25" s="91">
        <f>SUMIFS(D8:D57,O8:O57,"Biologi",N8:N57,"x")</f>
        <v>0</v>
      </c>
      <c r="T25" s="91">
        <v>30</v>
      </c>
      <c r="U25" s="186">
        <f>IF((T25-S25)&lt;0,0,SUM(T25-S25))</f>
        <v>30</v>
      </c>
      <c r="V25" s="51"/>
      <c r="W25" s="51"/>
      <c r="X25" s="51"/>
      <c r="Y25" s="4"/>
      <c r="Z25" s="271"/>
      <c r="AA25" s="271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</row>
    <row r="26" spans="2:47" ht="27.75" customHeight="1" x14ac:dyDescent="0.25">
      <c r="B26" s="52" t="s">
        <v>103</v>
      </c>
      <c r="C26" s="61" t="s">
        <v>89</v>
      </c>
      <c r="D26" s="57">
        <v>15</v>
      </c>
      <c r="E26" s="57" t="s">
        <v>18</v>
      </c>
      <c r="F26" s="58" t="s">
        <v>4</v>
      </c>
      <c r="G26" s="57"/>
      <c r="H26" s="63"/>
      <c r="I26" s="57"/>
      <c r="J26" s="63"/>
      <c r="K26" s="234"/>
      <c r="L26" s="234"/>
      <c r="M26" s="63"/>
      <c r="N26" s="17"/>
      <c r="O26" s="26"/>
      <c r="Q26" s="99" t="s">
        <v>11</v>
      </c>
      <c r="R26" s="93"/>
      <c r="S26" s="94">
        <f>SUMIFS(M8:M57,N8:N57,"X")</f>
        <v>0</v>
      </c>
      <c r="T26" s="94">
        <v>15</v>
      </c>
      <c r="U26" s="186">
        <f>IF((T26-S26)&lt;0,0,SUM(T26-S26))</f>
        <v>15</v>
      </c>
      <c r="V26" s="51"/>
      <c r="W26" s="192">
        <f>IF(U25&lt;=0,T25,S25)</f>
        <v>0</v>
      </c>
      <c r="X26" s="51"/>
      <c r="Y26" s="4"/>
      <c r="Z26" s="271"/>
      <c r="AA26" s="271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</row>
    <row r="27" spans="2:47" ht="50.25" customHeight="1" x14ac:dyDescent="0.25">
      <c r="B27" s="216" t="s">
        <v>44</v>
      </c>
      <c r="C27" s="222" t="s">
        <v>76</v>
      </c>
      <c r="D27" s="217" t="s">
        <v>3</v>
      </c>
      <c r="E27" s="218" t="s">
        <v>15</v>
      </c>
      <c r="F27" s="219" t="s">
        <v>36</v>
      </c>
      <c r="G27" s="218" t="s">
        <v>37</v>
      </c>
      <c r="H27" s="220" t="s">
        <v>50</v>
      </c>
      <c r="I27" s="220" t="s">
        <v>6</v>
      </c>
      <c r="J27" s="220" t="s">
        <v>98</v>
      </c>
      <c r="K27" s="235"/>
      <c r="L27" s="235"/>
      <c r="M27" s="220" t="s">
        <v>52</v>
      </c>
      <c r="N27" s="220" t="s">
        <v>93</v>
      </c>
      <c r="O27" s="221"/>
      <c r="Q27" s="97" t="s">
        <v>12</v>
      </c>
      <c r="R27" s="93"/>
      <c r="S27" s="91">
        <f>SUMIFS(D8:D57,O8:O57,"Företagsekonomi",N8:N57,"X")+SUMIFS(D8:D57,O8:O57,"Nationalekonomi",N8:N57,"X")+SUMIFS(D8:D57,O8:O57,"Bioekonomimanagement",N8:N57,"X")</f>
        <v>0</v>
      </c>
      <c r="T27" s="91">
        <v>30</v>
      </c>
      <c r="U27" s="186">
        <f>IF((T27-S27)&lt;0,0,SUM(T27-S27))</f>
        <v>30</v>
      </c>
      <c r="V27" s="51"/>
      <c r="W27" s="51"/>
      <c r="X27" s="51"/>
      <c r="Y27" s="4"/>
      <c r="Z27" s="271"/>
      <c r="AA27" s="271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</row>
    <row r="28" spans="2:47" ht="24.75" customHeight="1" thickBot="1" x14ac:dyDescent="0.3">
      <c r="B28" s="16"/>
      <c r="C28" s="40"/>
      <c r="D28" s="40"/>
      <c r="E28" s="21"/>
      <c r="F28" s="22"/>
      <c r="G28" s="21"/>
      <c r="H28" s="40"/>
      <c r="I28" s="40"/>
      <c r="J28" s="40"/>
      <c r="K28" s="236"/>
      <c r="L28" s="236"/>
      <c r="M28" s="40"/>
      <c r="N28" s="40"/>
      <c r="O28" s="26"/>
      <c r="Q28" s="100" t="s">
        <v>2</v>
      </c>
      <c r="R28" s="101"/>
      <c r="S28" s="102">
        <f>SUMIFS(D8:D57,O8:O57,"Företagsekonomi",N8:N57,"X")</f>
        <v>0</v>
      </c>
      <c r="T28" s="102">
        <v>15</v>
      </c>
      <c r="U28" s="187">
        <f>IF((T28-S28)&lt;0,0,SUM(T28-S28))</f>
        <v>15</v>
      </c>
      <c r="V28" s="51"/>
      <c r="W28" s="192">
        <f>IF(U27&lt;=0,T27,S27)</f>
        <v>0</v>
      </c>
      <c r="X28" s="51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</row>
    <row r="29" spans="2:47" ht="24.75" customHeight="1" x14ac:dyDescent="0.35">
      <c r="B29" s="16"/>
      <c r="C29" s="40"/>
      <c r="D29" s="40"/>
      <c r="E29" s="21"/>
      <c r="F29" s="22"/>
      <c r="G29" s="21"/>
      <c r="H29" s="40"/>
      <c r="I29" s="40"/>
      <c r="J29" s="40"/>
      <c r="K29" s="236"/>
      <c r="L29" s="236"/>
      <c r="M29" s="40"/>
      <c r="N29" s="40"/>
      <c r="O29" s="26"/>
      <c r="Q29" s="278" t="s">
        <v>56</v>
      </c>
      <c r="R29" s="279"/>
      <c r="S29" s="279"/>
      <c r="T29" s="279"/>
      <c r="U29" s="280" t="s">
        <v>54</v>
      </c>
      <c r="V29" s="51"/>
      <c r="W29" s="51"/>
      <c r="X29" s="51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</row>
    <row r="30" spans="2:47" ht="24.75" customHeight="1" x14ac:dyDescent="0.3">
      <c r="B30" s="16"/>
      <c r="C30" s="40"/>
      <c r="D30" s="40"/>
      <c r="E30" s="21"/>
      <c r="F30" s="22"/>
      <c r="G30" s="21"/>
      <c r="H30" s="40"/>
      <c r="I30" s="40"/>
      <c r="J30" s="40"/>
      <c r="K30" s="236"/>
      <c r="L30" s="236"/>
      <c r="M30" s="40"/>
      <c r="N30" s="40"/>
      <c r="O30" s="26"/>
      <c r="Q30" s="120" t="s">
        <v>38</v>
      </c>
      <c r="R30" s="103"/>
      <c r="S30" s="103" t="s">
        <v>1</v>
      </c>
      <c r="T30" s="103" t="s">
        <v>14</v>
      </c>
      <c r="U30" s="281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</row>
    <row r="31" spans="2:47" ht="24.75" customHeight="1" x14ac:dyDescent="0.25">
      <c r="B31" s="16"/>
      <c r="C31" s="40"/>
      <c r="D31" s="40"/>
      <c r="E31" s="21"/>
      <c r="F31" s="22"/>
      <c r="G31" s="21"/>
      <c r="H31" s="40"/>
      <c r="I31" s="40"/>
      <c r="J31" s="40"/>
      <c r="K31" s="236"/>
      <c r="L31" s="236"/>
      <c r="M31" s="40"/>
      <c r="N31" s="40"/>
      <c r="O31" s="26"/>
      <c r="Q31" s="104" t="s">
        <v>57</v>
      </c>
      <c r="R31" s="105"/>
      <c r="S31" s="190">
        <f>SUMIFS(D8:D57,N8:N57,"X")-(W20+W26+W28)-SUMIFS(D8:D57,O8:O57,"Annat ämne",N8:N57,"X")</f>
        <v>0</v>
      </c>
      <c r="T31" s="119">
        <v>105</v>
      </c>
      <c r="U31" s="204">
        <f>IF((T31-S31)&gt;105,"105",SUM(T31-S31))</f>
        <v>105</v>
      </c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</row>
    <row r="32" spans="2:47" ht="24.75" customHeight="1" x14ac:dyDescent="0.25">
      <c r="B32" s="16"/>
      <c r="C32" s="40"/>
      <c r="D32" s="40"/>
      <c r="E32" s="21"/>
      <c r="F32" s="22"/>
      <c r="G32" s="21"/>
      <c r="H32" s="40"/>
      <c r="I32" s="40"/>
      <c r="J32" s="40"/>
      <c r="K32" s="236"/>
      <c r="L32" s="236"/>
      <c r="M32" s="40"/>
      <c r="N32" s="40"/>
      <c r="O32" s="26"/>
      <c r="Q32" s="106" t="s">
        <v>35</v>
      </c>
      <c r="R32" s="107"/>
      <c r="S32" s="121">
        <f>SUMIFS(D8:D57,E8:E57,"G2E",N8:N57,"X")</f>
        <v>0</v>
      </c>
      <c r="T32" s="121">
        <v>15</v>
      </c>
      <c r="U32" s="185">
        <f t="shared" ref="U32:U33" si="3">IF((T32-S32)&lt;0,0,SUM(T32-S32))</f>
        <v>15</v>
      </c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</row>
    <row r="33" spans="2:48" ht="24.75" customHeight="1" x14ac:dyDescent="0.25">
      <c r="B33" s="16"/>
      <c r="C33" s="40"/>
      <c r="D33" s="40"/>
      <c r="E33" s="21"/>
      <c r="F33" s="22"/>
      <c r="G33" s="21"/>
      <c r="H33" s="40"/>
      <c r="I33" s="40"/>
      <c r="J33" s="40"/>
      <c r="K33" s="236"/>
      <c r="L33" s="236"/>
      <c r="M33" s="40"/>
      <c r="N33" s="40"/>
      <c r="O33" s="26"/>
      <c r="Q33" s="104" t="s">
        <v>121</v>
      </c>
      <c r="R33" s="107"/>
      <c r="S33" s="121">
        <f>SUMIFS(D8:D57,E8:E57,"A1N",N8:N57,"X")+SUMIFS(D8:D57,E8:E57,"A1F",N8:N57,"X")+SUMIFS(D8:D57,E8:E57,"A2E",N8:N57,"X")</f>
        <v>0</v>
      </c>
      <c r="T33" s="121">
        <v>90</v>
      </c>
      <c r="U33" s="185">
        <f t="shared" si="3"/>
        <v>90</v>
      </c>
      <c r="V33" s="4"/>
      <c r="W33" s="4"/>
      <c r="X33" s="51"/>
      <c r="Y33" s="51"/>
      <c r="Z33" s="51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</row>
    <row r="34" spans="2:48" ht="24.75" customHeight="1" x14ac:dyDescent="0.25">
      <c r="B34" s="16"/>
      <c r="C34" s="40"/>
      <c r="D34" s="40"/>
      <c r="E34" s="21"/>
      <c r="F34" s="22"/>
      <c r="G34" s="21"/>
      <c r="H34" s="40"/>
      <c r="I34" s="40"/>
      <c r="J34" s="40"/>
      <c r="K34" s="236"/>
      <c r="L34" s="236"/>
      <c r="M34" s="40"/>
      <c r="N34" s="40"/>
      <c r="O34" s="26"/>
      <c r="Q34" s="106" t="s">
        <v>73</v>
      </c>
      <c r="R34" s="122"/>
      <c r="S34" s="123"/>
      <c r="T34" s="123"/>
      <c r="U34" s="188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</row>
    <row r="35" spans="2:48" ht="26.25" customHeight="1" x14ac:dyDescent="0.25">
      <c r="B35" s="16"/>
      <c r="C35" s="40"/>
      <c r="D35" s="40"/>
      <c r="E35" s="21"/>
      <c r="F35" s="22"/>
      <c r="G35" s="21"/>
      <c r="H35" s="40"/>
      <c r="I35" s="40"/>
      <c r="J35" s="40"/>
      <c r="K35" s="236"/>
      <c r="L35" s="236"/>
      <c r="M35" s="40"/>
      <c r="N35" s="40"/>
      <c r="O35" s="26"/>
      <c r="P35" s="5"/>
      <c r="Q35" s="108" t="s">
        <v>42</v>
      </c>
      <c r="R35" s="107"/>
      <c r="S35" s="124">
        <f>SUMIFS(D8:D57,O8:O57,"Biologi",E8:E57,"A1N",N8:N57,"X")+SUMIFS(D8:D57,O8:O57,"Biologi",E8:E57,"A1F",N8:N57,"x")+SUMIFS(D8:D57,O8:O57,"Biologi",E8:E57,"A2E",N8:N57,"X")</f>
        <v>0</v>
      </c>
      <c r="T35" s="124">
        <v>60</v>
      </c>
      <c r="U35" s="185">
        <f t="shared" ref="U35:U40" si="4">IF((T35-S35)&lt;0,0,SUM(T35-S35))</f>
        <v>60</v>
      </c>
      <c r="V35" s="4"/>
      <c r="W35" s="4"/>
      <c r="X35" s="262" t="s">
        <v>97</v>
      </c>
      <c r="Y35" s="263"/>
      <c r="Z35" s="26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</row>
    <row r="36" spans="2:48" ht="21.75" customHeight="1" x14ac:dyDescent="0.25">
      <c r="B36" s="16"/>
      <c r="C36" s="40"/>
      <c r="D36" s="40"/>
      <c r="E36" s="21"/>
      <c r="F36" s="22"/>
      <c r="G36" s="21"/>
      <c r="H36" s="40"/>
      <c r="I36" s="40"/>
      <c r="J36" s="40"/>
      <c r="K36" s="236"/>
      <c r="L36" s="236"/>
      <c r="M36" s="40"/>
      <c r="N36" s="40"/>
      <c r="O36" s="26"/>
      <c r="P36" s="5"/>
      <c r="Q36" s="108" t="s">
        <v>4</v>
      </c>
      <c r="R36" s="107"/>
      <c r="S36" s="124">
        <f>SUMIFS(D8:D57,O8:O57,"Skogsbruksvetenskap",E8:E57,"A1N",N8:N57,"X")+SUMIFS(D8:D57,O8:O57,"Skogsbruksvetenskap",E8:E57,"A1F",N8:N57,"X")+SUMIFS(D8:D57,O8:O57,"Skogsbruksvetenskap",E8:E57,"A2E",N8:N57,"x")</f>
        <v>0</v>
      </c>
      <c r="T36" s="124">
        <v>60</v>
      </c>
      <c r="U36" s="185">
        <f t="shared" si="4"/>
        <v>60</v>
      </c>
      <c r="V36" s="4"/>
      <c r="W36" s="4"/>
      <c r="X36" s="265"/>
      <c r="Y36" s="266"/>
      <c r="Z36" s="267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</row>
    <row r="37" spans="2:48" ht="27.75" customHeight="1" thickBot="1" x14ac:dyDescent="0.3">
      <c r="B37" s="45"/>
      <c r="C37" s="47"/>
      <c r="D37" s="47"/>
      <c r="E37" s="115"/>
      <c r="F37" s="116"/>
      <c r="G37" s="115"/>
      <c r="H37" s="47"/>
      <c r="I37" s="47"/>
      <c r="J37" s="47"/>
      <c r="K37" s="237"/>
      <c r="L37" s="237"/>
      <c r="M37" s="47"/>
      <c r="N37" s="47"/>
      <c r="O37" s="132"/>
      <c r="P37" s="5"/>
      <c r="Q37" s="108" t="s">
        <v>2</v>
      </c>
      <c r="R37" s="107"/>
      <c r="S37" s="124">
        <f>SUMIFS(D8:D57,O8:O57,"Företagsekonomi",E8:E57,"A1N",N8:N57,"X")+SUMIFS(D8:D57,O8:O57,"Företagsekonomi",E8:E57,"A1F",N8:N57,"X")+SUMIFS(D8:D57,O8:O57,"Företagsekonomi",E8:E57,"A2E",N8:N57,"X")</f>
        <v>0</v>
      </c>
      <c r="T37" s="124">
        <v>60</v>
      </c>
      <c r="U37" s="185">
        <f t="shared" si="4"/>
        <v>60</v>
      </c>
      <c r="V37" s="4"/>
      <c r="W37" s="4"/>
      <c r="X37" s="265"/>
      <c r="Y37" s="266"/>
      <c r="Z37" s="267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</row>
    <row r="38" spans="2:48" ht="27.75" customHeight="1" x14ac:dyDescent="0.25">
      <c r="B38" s="272" t="s">
        <v>75</v>
      </c>
      <c r="C38" s="273"/>
      <c r="D38" s="273"/>
      <c r="E38" s="273"/>
      <c r="F38" s="273"/>
      <c r="G38" s="273"/>
      <c r="H38" s="273"/>
      <c r="I38" s="273"/>
      <c r="J38" s="273"/>
      <c r="K38" s="273"/>
      <c r="L38" s="273"/>
      <c r="M38" s="273"/>
      <c r="N38" s="273"/>
      <c r="O38" s="274"/>
      <c r="P38" s="5"/>
      <c r="Q38" s="108" t="s">
        <v>34</v>
      </c>
      <c r="R38" s="107"/>
      <c r="S38" s="124">
        <f>SUMIFS(D8:D57,O8:O57,"Bioekonomimanagement",E8:E57,"A1N",N8:N57,"X")+SUMIFS(D8:D57,O8:O57,"Bioekonomimanagement",E8:E57,"A1F",N8:N57,"X")+SUMIFS(D8:D57,O8:O57,"Bioekonomimanagement",E8:E57,"A2E",N8:N57,"X")</f>
        <v>0</v>
      </c>
      <c r="T38" s="124">
        <v>60</v>
      </c>
      <c r="U38" s="185">
        <f t="shared" si="4"/>
        <v>60</v>
      </c>
      <c r="V38" s="4"/>
      <c r="W38" s="4"/>
      <c r="X38" s="265"/>
      <c r="Y38" s="266"/>
      <c r="Z38" s="267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</row>
    <row r="39" spans="2:48" ht="27.75" customHeight="1" thickBot="1" x14ac:dyDescent="0.3">
      <c r="B39" s="275"/>
      <c r="C39" s="276"/>
      <c r="D39" s="276"/>
      <c r="E39" s="276"/>
      <c r="F39" s="276"/>
      <c r="G39" s="276"/>
      <c r="H39" s="276"/>
      <c r="I39" s="276"/>
      <c r="J39" s="276"/>
      <c r="K39" s="276"/>
      <c r="L39" s="276"/>
      <c r="M39" s="276"/>
      <c r="N39" s="276"/>
      <c r="O39" s="277"/>
      <c r="P39" s="5"/>
      <c r="Q39" s="125" t="s">
        <v>13</v>
      </c>
      <c r="R39" s="126"/>
      <c r="S39" s="127">
        <f>SUMIFS(D8:D57,E8:E57,"A2E",N8:N57,"X")</f>
        <v>0</v>
      </c>
      <c r="T39" s="127">
        <v>30</v>
      </c>
      <c r="U39" s="189">
        <f t="shared" si="4"/>
        <v>30</v>
      </c>
      <c r="V39" s="4"/>
      <c r="W39" s="4"/>
      <c r="X39" s="265"/>
      <c r="Y39" s="266"/>
      <c r="Z39" s="267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</row>
    <row r="40" spans="2:48" ht="25.5" customHeight="1" thickTop="1" thickBot="1" x14ac:dyDescent="0.35">
      <c r="B40" s="117"/>
      <c r="C40" s="32"/>
      <c r="D40" s="32"/>
      <c r="E40" s="32"/>
      <c r="F40" s="282" t="s">
        <v>36</v>
      </c>
      <c r="G40" s="284" t="s">
        <v>37</v>
      </c>
      <c r="H40" s="286" t="s">
        <v>53</v>
      </c>
      <c r="I40" s="287"/>
      <c r="J40" s="288"/>
      <c r="K40" s="238"/>
      <c r="L40" s="238"/>
      <c r="M40" s="289" t="s">
        <v>52</v>
      </c>
      <c r="N40" s="293" t="s">
        <v>93</v>
      </c>
      <c r="O40" s="291" t="s">
        <v>16</v>
      </c>
      <c r="P40" s="5"/>
      <c r="Q40" s="109" t="s">
        <v>67</v>
      </c>
      <c r="R40" s="110"/>
      <c r="S40" s="111">
        <f>SUMIFS(D7:D57,N7:N57,"X")</f>
        <v>0</v>
      </c>
      <c r="T40" s="111">
        <v>300</v>
      </c>
      <c r="U40" s="112">
        <f t="shared" si="4"/>
        <v>300</v>
      </c>
      <c r="V40" s="4"/>
      <c r="W40" s="4"/>
      <c r="X40" s="265"/>
      <c r="Y40" s="266"/>
      <c r="Z40" s="267"/>
      <c r="AA40" s="4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</row>
    <row r="41" spans="2:48" ht="31.5" customHeight="1" x14ac:dyDescent="0.25">
      <c r="B41" s="33" t="s">
        <v>44</v>
      </c>
      <c r="C41" s="9" t="s">
        <v>39</v>
      </c>
      <c r="D41" s="34" t="s">
        <v>3</v>
      </c>
      <c r="E41" s="9" t="s">
        <v>15</v>
      </c>
      <c r="F41" s="283"/>
      <c r="G41" s="285"/>
      <c r="H41" s="35" t="s">
        <v>50</v>
      </c>
      <c r="I41" s="36" t="s">
        <v>6</v>
      </c>
      <c r="J41" s="35" t="s">
        <v>98</v>
      </c>
      <c r="K41" s="239"/>
      <c r="L41" s="239"/>
      <c r="M41" s="290"/>
      <c r="N41" s="290"/>
      <c r="O41" s="292"/>
      <c r="P41" s="5"/>
      <c r="Q41" s="336" t="s">
        <v>106</v>
      </c>
      <c r="R41" s="337"/>
      <c r="S41" s="337"/>
      <c r="T41" s="337"/>
      <c r="U41" s="338"/>
      <c r="V41" s="4"/>
      <c r="W41" s="4"/>
      <c r="X41" s="268"/>
      <c r="Y41" s="269"/>
      <c r="Z41" s="270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</row>
    <row r="42" spans="2:48" ht="21.75" customHeight="1" x14ac:dyDescent="0.25">
      <c r="B42" s="28"/>
      <c r="C42" s="37"/>
      <c r="D42" s="38"/>
      <c r="E42" s="39"/>
      <c r="F42" s="40"/>
      <c r="G42" s="40"/>
      <c r="H42" s="41"/>
      <c r="I42" s="41"/>
      <c r="J42" s="41"/>
      <c r="K42" s="240"/>
      <c r="L42" s="240"/>
      <c r="M42" s="41"/>
      <c r="N42" s="42"/>
      <c r="O42" s="43"/>
      <c r="Q42" s="339"/>
      <c r="R42" s="340"/>
      <c r="S42" s="340"/>
      <c r="T42" s="340"/>
      <c r="U42" s="341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  <c r="AV42" s="4"/>
    </row>
    <row r="43" spans="2:48" ht="21.75" customHeight="1" x14ac:dyDescent="0.25">
      <c r="B43" s="16"/>
      <c r="C43" s="37"/>
      <c r="D43" s="38"/>
      <c r="E43" s="39"/>
      <c r="F43" s="40"/>
      <c r="G43" s="40"/>
      <c r="H43" s="41"/>
      <c r="I43" s="41"/>
      <c r="J43" s="41"/>
      <c r="K43" s="240"/>
      <c r="L43" s="240"/>
      <c r="M43" s="41"/>
      <c r="N43" s="42"/>
      <c r="O43" s="43"/>
      <c r="Q43" s="328" t="s">
        <v>107</v>
      </c>
      <c r="R43" s="329"/>
      <c r="S43" s="329"/>
      <c r="T43" s="332" t="s">
        <v>108</v>
      </c>
      <c r="U43" s="333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4"/>
      <c r="AV43" s="4"/>
    </row>
    <row r="44" spans="2:48" ht="21.75" customHeight="1" x14ac:dyDescent="0.25">
      <c r="B44" s="16"/>
      <c r="C44" s="37"/>
      <c r="D44" s="38"/>
      <c r="E44" s="39"/>
      <c r="F44" s="40"/>
      <c r="G44" s="40"/>
      <c r="H44" s="41"/>
      <c r="I44" s="41"/>
      <c r="J44" s="41"/>
      <c r="K44" s="240"/>
      <c r="L44" s="240"/>
      <c r="M44" s="41"/>
      <c r="N44" s="42"/>
      <c r="O44" s="43"/>
      <c r="Q44" s="330"/>
      <c r="R44" s="331"/>
      <c r="S44" s="331"/>
      <c r="T44" s="205" t="s">
        <v>26</v>
      </c>
      <c r="U44" s="206" t="s">
        <v>4</v>
      </c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4"/>
      <c r="AV44" s="4"/>
    </row>
    <row r="45" spans="2:48" ht="21.75" customHeight="1" x14ac:dyDescent="0.25">
      <c r="B45" s="16"/>
      <c r="C45" s="37"/>
      <c r="D45" s="38"/>
      <c r="E45" s="39"/>
      <c r="F45" s="40"/>
      <c r="G45" s="40"/>
      <c r="H45" s="41"/>
      <c r="I45" s="41"/>
      <c r="J45" s="41"/>
      <c r="K45" s="240"/>
      <c r="L45" s="240"/>
      <c r="M45" s="41"/>
      <c r="N45" s="42"/>
      <c r="O45" s="43"/>
      <c r="Q45" s="351" t="s">
        <v>118</v>
      </c>
      <c r="R45" s="352"/>
      <c r="S45" s="352"/>
      <c r="T45" s="348" t="str">
        <f>IF(AND(U14=0,U11=0,S26&gt;14.9,S19&gt;59.9),"JA!","Nej")</f>
        <v>Nej</v>
      </c>
      <c r="U45" s="355" t="str">
        <f>IF(AND(V8=0,S26&gt;14.9),"JA!","Nej")</f>
        <v>Nej</v>
      </c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</row>
    <row r="46" spans="2:48" ht="21.75" customHeight="1" x14ac:dyDescent="0.25">
      <c r="B46" s="16"/>
      <c r="C46" s="37"/>
      <c r="D46" s="38"/>
      <c r="E46" s="39"/>
      <c r="F46" s="40"/>
      <c r="G46" s="40"/>
      <c r="H46" s="41"/>
      <c r="I46" s="41"/>
      <c r="J46" s="41"/>
      <c r="K46" s="240"/>
      <c r="L46" s="240"/>
      <c r="M46" s="41"/>
      <c r="N46" s="42"/>
      <c r="O46" s="43"/>
      <c r="Q46" s="353"/>
      <c r="R46" s="354"/>
      <c r="S46" s="354"/>
      <c r="T46" s="348"/>
      <c r="U46" s="356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  <c r="AV46" s="4"/>
    </row>
    <row r="47" spans="2:48" ht="21.75" customHeight="1" x14ac:dyDescent="0.25">
      <c r="B47" s="16"/>
      <c r="C47" s="37"/>
      <c r="D47" s="38"/>
      <c r="E47" s="39"/>
      <c r="F47" s="40"/>
      <c r="G47" s="40"/>
      <c r="H47" s="41"/>
      <c r="I47" s="41"/>
      <c r="J47" s="41"/>
      <c r="K47" s="240"/>
      <c r="L47" s="240"/>
      <c r="M47" s="41"/>
      <c r="N47" s="42"/>
      <c r="O47" s="43"/>
      <c r="Q47" s="346" t="s">
        <v>109</v>
      </c>
      <c r="R47" s="347"/>
      <c r="S47" s="347"/>
      <c r="T47" s="348" t="str">
        <f>IF(AND(U14=0,U11=0,S19&gt;59.9,S26&gt;14.9),"JA!","Nej")</f>
        <v>Nej</v>
      </c>
      <c r="U47" s="357" t="str">
        <f>IF(AND(V8=0,S26&gt;14.9),"JA!","Nej")</f>
        <v>Nej</v>
      </c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  <c r="AR47" s="4"/>
      <c r="AS47" s="4"/>
      <c r="AT47" s="4"/>
      <c r="AU47" s="4"/>
      <c r="AV47" s="4"/>
    </row>
    <row r="48" spans="2:48" ht="21.75" customHeight="1" x14ac:dyDescent="0.25">
      <c r="B48" s="27"/>
      <c r="C48" s="133"/>
      <c r="D48" s="134"/>
      <c r="E48" s="134"/>
      <c r="F48" s="40"/>
      <c r="G48" s="134"/>
      <c r="H48" s="136"/>
      <c r="I48" s="136"/>
      <c r="J48" s="136"/>
      <c r="K48" s="241"/>
      <c r="L48" s="241"/>
      <c r="M48" s="136"/>
      <c r="N48" s="137"/>
      <c r="O48" s="43"/>
      <c r="Q48" s="346"/>
      <c r="R48" s="347"/>
      <c r="S48" s="347"/>
      <c r="T48" s="348"/>
      <c r="U48" s="357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  <c r="AR48" s="4"/>
      <c r="AS48" s="4"/>
      <c r="AT48" s="4"/>
      <c r="AU48" s="4"/>
      <c r="AV48" s="4"/>
    </row>
    <row r="49" spans="2:48" ht="21.75" customHeight="1" x14ac:dyDescent="0.25">
      <c r="B49" s="16"/>
      <c r="C49" s="40"/>
      <c r="D49" s="39"/>
      <c r="E49" s="39"/>
      <c r="F49" s="40"/>
      <c r="G49" s="40"/>
      <c r="H49" s="41"/>
      <c r="I49" s="41"/>
      <c r="J49" s="41"/>
      <c r="K49" s="240"/>
      <c r="L49" s="240"/>
      <c r="M49" s="41"/>
      <c r="N49" s="41"/>
      <c r="O49" s="43"/>
      <c r="Q49" s="346" t="s">
        <v>110</v>
      </c>
      <c r="R49" s="347"/>
      <c r="S49" s="347"/>
      <c r="T49" s="348" t="str">
        <f>IF(AND(U14=0,U11=0,S19&gt;59.9),"JA!","Nej")</f>
        <v>Nej</v>
      </c>
      <c r="U49" s="361" t="str">
        <f>IF(V8=0,"JA!","Nej")</f>
        <v>Nej</v>
      </c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4"/>
      <c r="AR49" s="4"/>
      <c r="AS49" s="4"/>
      <c r="AT49" s="4"/>
      <c r="AU49" s="4"/>
      <c r="AV49" s="4"/>
    </row>
    <row r="50" spans="2:48" ht="21.75" customHeight="1" x14ac:dyDescent="0.25">
      <c r="B50" s="27"/>
      <c r="C50" s="135"/>
      <c r="D50" s="135"/>
      <c r="E50" s="135"/>
      <c r="F50" s="135"/>
      <c r="G50" s="135"/>
      <c r="H50" s="135"/>
      <c r="I50" s="135"/>
      <c r="J50" s="135"/>
      <c r="K50" s="242"/>
      <c r="L50" s="242"/>
      <c r="M50" s="135"/>
      <c r="N50" s="135"/>
      <c r="O50" s="43"/>
      <c r="Q50" s="346"/>
      <c r="R50" s="347"/>
      <c r="S50" s="347"/>
      <c r="T50" s="348"/>
      <c r="U50" s="362"/>
      <c r="V50" s="4"/>
      <c r="W50" s="4"/>
      <c r="X50" s="4"/>
      <c r="Y50" s="4"/>
      <c r="Z50" s="4"/>
      <c r="AA50" s="4"/>
      <c r="AB50" s="4"/>
      <c r="AC50" s="4"/>
      <c r="AD50" s="4"/>
      <c r="AE50" s="4"/>
      <c r="AF50" s="4"/>
      <c r="AG50" s="4"/>
      <c r="AH50" s="4"/>
      <c r="AI50" s="4"/>
      <c r="AJ50" s="4"/>
      <c r="AK50" s="4"/>
      <c r="AL50" s="4"/>
      <c r="AM50" s="4"/>
      <c r="AN50" s="4"/>
      <c r="AO50" s="4"/>
      <c r="AP50" s="4"/>
      <c r="AQ50" s="4"/>
      <c r="AR50" s="4"/>
      <c r="AS50" s="4"/>
      <c r="AT50" s="4"/>
      <c r="AU50" s="4"/>
      <c r="AV50" s="4"/>
    </row>
    <row r="51" spans="2:48" ht="21.75" customHeight="1" x14ac:dyDescent="0.25">
      <c r="B51" s="16"/>
      <c r="C51" s="30"/>
      <c r="D51" s="21"/>
      <c r="E51" s="21"/>
      <c r="F51" s="22"/>
      <c r="G51" s="21"/>
      <c r="H51" s="29"/>
      <c r="I51" s="29"/>
      <c r="J51" s="29"/>
      <c r="K51" s="243"/>
      <c r="L51" s="243"/>
      <c r="M51" s="29"/>
      <c r="N51" s="21"/>
      <c r="O51" s="43"/>
      <c r="Q51" s="351" t="s">
        <v>120</v>
      </c>
      <c r="R51" s="352"/>
      <c r="S51" s="363"/>
      <c r="T51" s="309" t="str">
        <f>IF(AND(V15=0,S28&gt;89.9),"JA!","Nej")</f>
        <v>Nej</v>
      </c>
      <c r="U51" s="311" t="str">
        <f>IF(AND(V8=0,S28&gt;89.9),"JA!","Nej")</f>
        <v>Nej</v>
      </c>
      <c r="V51" s="4"/>
      <c r="W51" s="4"/>
      <c r="X51" s="4"/>
      <c r="Y51" s="4"/>
      <c r="Z51" s="4"/>
      <c r="AA51" s="4"/>
      <c r="AB51" s="4"/>
      <c r="AC51" s="4"/>
      <c r="AD51" s="4"/>
      <c r="AE51" s="4"/>
      <c r="AF51" s="4"/>
      <c r="AG51" s="4"/>
      <c r="AH51" s="4"/>
      <c r="AI51" s="4"/>
      <c r="AJ51" s="4"/>
      <c r="AK51" s="4"/>
      <c r="AL51" s="4"/>
      <c r="AM51" s="4"/>
      <c r="AN51" s="4"/>
      <c r="AO51" s="4"/>
      <c r="AP51" s="4"/>
      <c r="AQ51" s="4"/>
      <c r="AR51" s="4"/>
      <c r="AS51" s="4"/>
      <c r="AT51" s="4"/>
      <c r="AU51" s="4"/>
      <c r="AV51" s="4"/>
    </row>
    <row r="52" spans="2:48" ht="21.75" customHeight="1" x14ac:dyDescent="0.25">
      <c r="B52" s="16"/>
      <c r="C52" s="30"/>
      <c r="D52" s="21"/>
      <c r="E52" s="21"/>
      <c r="F52" s="22"/>
      <c r="G52" s="21"/>
      <c r="H52" s="29"/>
      <c r="I52" s="29"/>
      <c r="J52" s="29"/>
      <c r="K52" s="243"/>
      <c r="L52" s="243"/>
      <c r="M52" s="29"/>
      <c r="N52" s="21"/>
      <c r="O52" s="43"/>
      <c r="Q52" s="353"/>
      <c r="R52" s="354"/>
      <c r="S52" s="364"/>
      <c r="T52" s="310"/>
      <c r="U52" s="312"/>
      <c r="V52" s="4"/>
      <c r="W52" s="4"/>
      <c r="X52" s="4"/>
      <c r="Y52" s="4"/>
      <c r="Z52" s="4"/>
      <c r="AA52" s="4"/>
      <c r="AB52" s="4"/>
      <c r="AC52" s="4"/>
      <c r="AD52" s="4"/>
      <c r="AE52" s="4"/>
      <c r="AF52" s="4"/>
      <c r="AG52" s="4"/>
      <c r="AH52" s="4"/>
      <c r="AI52" s="4"/>
      <c r="AJ52" s="4"/>
      <c r="AK52" s="4"/>
      <c r="AL52" s="4"/>
      <c r="AM52" s="4"/>
      <c r="AN52" s="4"/>
      <c r="AO52" s="4"/>
      <c r="AP52" s="4"/>
      <c r="AQ52" s="4"/>
      <c r="AR52" s="4"/>
      <c r="AS52" s="4"/>
      <c r="AT52" s="4"/>
      <c r="AU52" s="4"/>
      <c r="AV52" s="4"/>
    </row>
    <row r="53" spans="2:48" ht="21.75" customHeight="1" x14ac:dyDescent="0.25">
      <c r="B53" s="16"/>
      <c r="C53" s="30"/>
      <c r="D53" s="21"/>
      <c r="E53" s="21"/>
      <c r="F53" s="22"/>
      <c r="G53" s="21"/>
      <c r="H53" s="29"/>
      <c r="I53" s="29"/>
      <c r="J53" s="29"/>
      <c r="K53" s="243"/>
      <c r="L53" s="243"/>
      <c r="M53" s="29"/>
      <c r="N53" s="21"/>
      <c r="O53" s="43"/>
      <c r="Q53" s="346" t="s">
        <v>111</v>
      </c>
      <c r="R53" s="347"/>
      <c r="S53" s="347"/>
      <c r="T53" s="358" t="str">
        <f>IF(AND(V15=0,S27&gt;29.9,S28&gt;14.9,S19&gt;59.9),"JA!","Nej")</f>
        <v>Nej</v>
      </c>
      <c r="U53" s="360" t="str">
        <f>IF(AND(V8=0,S27&gt;29.9,S28&gt;14.9),"JA!","Nej")</f>
        <v>Nej</v>
      </c>
      <c r="V53" s="4"/>
      <c r="W53" s="4"/>
      <c r="X53" s="4"/>
      <c r="Y53" s="4"/>
      <c r="Z53" s="4"/>
      <c r="AA53" s="4"/>
      <c r="AB53" s="4"/>
      <c r="AC53" s="4"/>
      <c r="AD53" s="4"/>
      <c r="AE53" s="4"/>
      <c r="AF53" s="4"/>
      <c r="AG53" s="4"/>
      <c r="AH53" s="4"/>
      <c r="AI53" s="4"/>
      <c r="AJ53" s="4"/>
      <c r="AK53" s="4"/>
      <c r="AL53" s="4"/>
      <c r="AM53" s="4"/>
      <c r="AN53" s="4"/>
      <c r="AO53" s="4"/>
      <c r="AP53" s="4"/>
      <c r="AQ53" s="4"/>
      <c r="AR53" s="4"/>
      <c r="AS53" s="4"/>
      <c r="AT53" s="4"/>
      <c r="AU53" s="4"/>
      <c r="AV53" s="4"/>
    </row>
    <row r="54" spans="2:48" ht="21.75" customHeight="1" x14ac:dyDescent="0.25">
      <c r="B54" s="16"/>
      <c r="C54" s="40"/>
      <c r="D54" s="40"/>
      <c r="E54" s="21"/>
      <c r="F54" s="22"/>
      <c r="G54" s="21"/>
      <c r="H54" s="40"/>
      <c r="I54" s="40"/>
      <c r="J54" s="40"/>
      <c r="K54" s="236"/>
      <c r="L54" s="236"/>
      <c r="M54" s="40"/>
      <c r="N54" s="40"/>
      <c r="O54" s="43"/>
      <c r="Q54" s="346"/>
      <c r="R54" s="347"/>
      <c r="S54" s="347"/>
      <c r="T54" s="359"/>
      <c r="U54" s="360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  <c r="AQ54" s="4"/>
      <c r="AR54" s="4"/>
      <c r="AS54" s="4"/>
      <c r="AT54" s="4"/>
      <c r="AU54" s="4"/>
      <c r="AV54" s="4"/>
    </row>
    <row r="55" spans="2:48" ht="21.75" customHeight="1" x14ac:dyDescent="0.25">
      <c r="B55" s="16"/>
      <c r="C55" s="40"/>
      <c r="D55" s="40"/>
      <c r="E55" s="21"/>
      <c r="F55" s="22"/>
      <c r="G55" s="21"/>
      <c r="H55" s="40"/>
      <c r="I55" s="40"/>
      <c r="J55" s="40"/>
      <c r="K55" s="236"/>
      <c r="L55" s="236"/>
      <c r="M55" s="40"/>
      <c r="N55" s="40"/>
      <c r="O55" s="43"/>
      <c r="Q55" s="346" t="s">
        <v>112</v>
      </c>
      <c r="R55" s="347"/>
      <c r="S55" s="347"/>
      <c r="T55" s="348" t="str">
        <f>IF(AND(U14=0,U11=0,S19&gt;59.9,N16="x",SUM(SUMIFS(K8:K37,N8:N37,"X"))+SUM(SUMIFS(L8:L37,N8:N37,"X"))&gt;14.9),"JA!","Nej")</f>
        <v>Nej</v>
      </c>
      <c r="U55" s="349" t="str">
        <f>IF(AND(V8=0,SUM(SUMIFS(K8:K44,N8:N44,"x"))+SUM(SUMIFS(L8:L44,N8:N44,"x"))&gt;14.9,N16="X"),"JA!","Nej")</f>
        <v>Nej</v>
      </c>
      <c r="V55" s="4"/>
      <c r="W55" s="4"/>
      <c r="X55" s="4"/>
      <c r="Y55" s="4"/>
      <c r="Z55" s="4"/>
      <c r="AA55" s="4"/>
      <c r="AB55" s="4"/>
      <c r="AC55" s="4"/>
      <c r="AD55" s="4"/>
      <c r="AE55" s="4"/>
      <c r="AF55" s="4"/>
      <c r="AG55" s="4"/>
      <c r="AH55" s="4"/>
      <c r="AI55" s="4"/>
      <c r="AJ55" s="4"/>
      <c r="AK55" s="4"/>
      <c r="AL55" s="4"/>
      <c r="AM55" s="4"/>
      <c r="AN55" s="4"/>
      <c r="AO55" s="4"/>
      <c r="AP55" s="4"/>
      <c r="AQ55" s="4"/>
      <c r="AR55" s="4"/>
      <c r="AS55" s="4"/>
      <c r="AT55" s="4"/>
      <c r="AU55" s="4"/>
      <c r="AV55" s="4"/>
    </row>
    <row r="56" spans="2:48" ht="21.75" customHeight="1" x14ac:dyDescent="0.25">
      <c r="B56" s="16"/>
      <c r="C56" s="40"/>
      <c r="D56" s="40"/>
      <c r="E56" s="40"/>
      <c r="F56" s="40"/>
      <c r="G56" s="40"/>
      <c r="H56" s="40"/>
      <c r="I56" s="40"/>
      <c r="J56" s="40"/>
      <c r="K56" s="236"/>
      <c r="L56" s="236"/>
      <c r="M56" s="40"/>
      <c r="N56" s="40"/>
      <c r="O56" s="43"/>
      <c r="Q56" s="346"/>
      <c r="R56" s="347"/>
      <c r="S56" s="347"/>
      <c r="T56" s="348"/>
      <c r="U56" s="350"/>
      <c r="V56" s="44"/>
      <c r="W56" s="4"/>
      <c r="X56" s="4"/>
      <c r="Y56" s="4"/>
      <c r="Z56" s="4"/>
      <c r="AA56" s="4"/>
      <c r="AB56" s="4"/>
      <c r="AC56" s="4"/>
      <c r="AD56" s="4"/>
      <c r="AE56" s="4"/>
      <c r="AF56" s="4"/>
      <c r="AG56" s="4"/>
      <c r="AH56" s="4"/>
      <c r="AI56" s="4"/>
      <c r="AJ56" s="4"/>
      <c r="AK56" s="4"/>
      <c r="AL56" s="4"/>
      <c r="AM56" s="4"/>
      <c r="AN56" s="4"/>
      <c r="AO56" s="4"/>
      <c r="AP56" s="4"/>
      <c r="AQ56" s="4"/>
      <c r="AR56" s="4"/>
      <c r="AS56" s="4"/>
      <c r="AT56" s="4"/>
      <c r="AU56" s="4"/>
      <c r="AV56" s="4"/>
    </row>
    <row r="57" spans="2:48" ht="21.75" customHeight="1" thickBot="1" x14ac:dyDescent="0.3">
      <c r="B57" s="45"/>
      <c r="C57" s="47"/>
      <c r="D57" s="47"/>
      <c r="E57" s="47"/>
      <c r="F57" s="47"/>
      <c r="G57" s="47"/>
      <c r="H57" s="47"/>
      <c r="I57" s="47"/>
      <c r="J57" s="47"/>
      <c r="K57" s="237"/>
      <c r="L57" s="237"/>
      <c r="M57" s="47"/>
      <c r="N57" s="47"/>
      <c r="O57" s="49"/>
      <c r="Q57" s="4"/>
      <c r="R57" s="4"/>
      <c r="S57" s="4"/>
      <c r="T57" s="4"/>
      <c r="U57" s="4"/>
      <c r="V57" s="44"/>
      <c r="W57" s="4"/>
      <c r="X57" s="4"/>
      <c r="Y57" s="4"/>
      <c r="Z57" s="4"/>
      <c r="AA57" s="4"/>
      <c r="AB57" s="4"/>
      <c r="AC57" s="4"/>
      <c r="AD57" s="4"/>
      <c r="AE57" s="4"/>
      <c r="AF57" s="4"/>
      <c r="AG57" s="4"/>
      <c r="AH57" s="4"/>
      <c r="AI57" s="4"/>
      <c r="AJ57" s="4"/>
      <c r="AK57" s="4"/>
      <c r="AL57" s="4"/>
      <c r="AM57" s="4"/>
      <c r="AN57" s="4"/>
      <c r="AO57" s="4"/>
      <c r="AP57" s="4"/>
      <c r="AQ57" s="4"/>
      <c r="AR57" s="4"/>
      <c r="AS57" s="4"/>
      <c r="AT57" s="4"/>
      <c r="AU57" s="4"/>
      <c r="AV57" s="4"/>
    </row>
    <row r="58" spans="2:48" ht="21" customHeight="1" x14ac:dyDescent="0.25">
      <c r="B58" s="23"/>
      <c r="C58" s="23"/>
      <c r="D58" s="23"/>
      <c r="E58" s="23"/>
      <c r="F58" s="23"/>
      <c r="G58" s="23"/>
      <c r="H58" s="23"/>
      <c r="I58" s="23"/>
      <c r="J58" s="23"/>
      <c r="K58" s="244"/>
      <c r="L58" s="244"/>
      <c r="M58" s="23"/>
      <c r="N58" s="23"/>
      <c r="O58" s="23"/>
      <c r="Q58" s="4"/>
      <c r="R58" s="4"/>
      <c r="S58" s="4"/>
      <c r="T58" s="4"/>
      <c r="U58" s="4"/>
      <c r="V58" s="271"/>
      <c r="W58" s="4"/>
      <c r="X58" s="4"/>
      <c r="Y58" s="4"/>
      <c r="Z58" s="4"/>
      <c r="AA58" s="4"/>
      <c r="AB58" s="4"/>
      <c r="AC58" s="4"/>
      <c r="AD58" s="4"/>
      <c r="AE58" s="4"/>
      <c r="AF58" s="4"/>
      <c r="AG58" s="4"/>
      <c r="AH58" s="4"/>
      <c r="AI58" s="4"/>
      <c r="AJ58" s="4"/>
      <c r="AK58" s="4"/>
      <c r="AL58" s="4"/>
      <c r="AM58" s="4"/>
      <c r="AN58" s="4"/>
      <c r="AO58" s="4"/>
      <c r="AP58" s="4"/>
      <c r="AQ58" s="4"/>
      <c r="AR58" s="4"/>
      <c r="AS58" s="4"/>
      <c r="AT58" s="4"/>
      <c r="AU58" s="4"/>
    </row>
    <row r="59" spans="2:48" ht="21" customHeight="1" x14ac:dyDescent="0.25">
      <c r="B59" s="23"/>
      <c r="C59" s="23"/>
      <c r="D59" s="23"/>
      <c r="E59" s="23"/>
      <c r="F59" s="23"/>
      <c r="G59" s="23"/>
      <c r="H59" s="23"/>
      <c r="I59" s="23"/>
      <c r="J59" s="23"/>
      <c r="K59" s="244"/>
      <c r="L59" s="244"/>
      <c r="M59" s="23"/>
      <c r="N59" s="23"/>
      <c r="O59" s="23"/>
      <c r="Q59" s="4"/>
      <c r="R59" s="4"/>
      <c r="S59" s="4"/>
      <c r="T59" s="4"/>
      <c r="U59" s="4"/>
      <c r="V59" s="271"/>
      <c r="W59" s="4"/>
      <c r="X59" s="4"/>
      <c r="Y59" s="4"/>
      <c r="Z59" s="4"/>
      <c r="AA59" s="4"/>
      <c r="AB59" s="4"/>
      <c r="AC59" s="4"/>
      <c r="AD59" s="4"/>
      <c r="AE59" s="4"/>
      <c r="AF59" s="4"/>
      <c r="AG59" s="4"/>
      <c r="AH59" s="4"/>
      <c r="AI59" s="4"/>
      <c r="AJ59" s="4"/>
      <c r="AK59" s="4"/>
      <c r="AL59" s="4"/>
      <c r="AM59" s="4"/>
      <c r="AN59" s="4"/>
      <c r="AO59" s="4"/>
      <c r="AP59" s="4"/>
      <c r="AQ59" s="4"/>
      <c r="AR59" s="4"/>
      <c r="AS59" s="4"/>
      <c r="AT59" s="4"/>
      <c r="AU59" s="4"/>
    </row>
    <row r="60" spans="2:48" ht="21" customHeight="1" x14ac:dyDescent="0.25">
      <c r="B60" s="23"/>
      <c r="C60" s="23"/>
      <c r="D60" s="23"/>
      <c r="E60" s="23"/>
      <c r="F60" s="23"/>
      <c r="G60" s="23"/>
      <c r="H60" s="23"/>
      <c r="I60" s="23"/>
      <c r="J60" s="23"/>
      <c r="K60" s="244"/>
      <c r="L60" s="244"/>
      <c r="M60" s="23"/>
      <c r="N60" s="23"/>
      <c r="O60" s="23"/>
      <c r="Q60" s="4"/>
      <c r="R60" s="4"/>
      <c r="S60" s="4"/>
      <c r="T60" s="4"/>
      <c r="U60" s="4"/>
      <c r="V60" s="44"/>
      <c r="W60" s="4"/>
      <c r="X60" s="4"/>
      <c r="Y60" s="4"/>
      <c r="Z60" s="4"/>
      <c r="AA60" s="4"/>
      <c r="AB60" s="4"/>
      <c r="AC60" s="4"/>
      <c r="AD60" s="4"/>
      <c r="AE60" s="4"/>
      <c r="AF60" s="4"/>
      <c r="AG60" s="4"/>
      <c r="AH60" s="4"/>
      <c r="AI60" s="4"/>
      <c r="AJ60" s="4"/>
      <c r="AK60" s="4"/>
      <c r="AL60" s="4"/>
      <c r="AM60" s="4"/>
      <c r="AN60" s="4"/>
      <c r="AO60" s="4"/>
      <c r="AP60" s="4"/>
      <c r="AQ60" s="4"/>
      <c r="AR60" s="4"/>
      <c r="AS60" s="4"/>
      <c r="AT60" s="4"/>
      <c r="AU60" s="4"/>
    </row>
    <row r="61" spans="2:48" ht="21" customHeight="1" x14ac:dyDescent="0.25">
      <c r="B61" s="23"/>
      <c r="C61" s="23"/>
      <c r="D61" s="23"/>
      <c r="E61" s="23"/>
      <c r="F61" s="23"/>
      <c r="G61" s="23"/>
      <c r="H61" s="23"/>
      <c r="I61" s="23"/>
      <c r="J61" s="23"/>
      <c r="K61" s="244"/>
      <c r="L61" s="244"/>
      <c r="M61" s="23"/>
      <c r="N61" s="23"/>
      <c r="O61" s="23"/>
      <c r="Q61" s="4"/>
      <c r="R61" s="4"/>
      <c r="S61" s="4"/>
      <c r="T61" s="4"/>
      <c r="U61" s="4"/>
      <c r="V61" s="44"/>
      <c r="W61" s="4"/>
      <c r="X61" s="4"/>
      <c r="Y61" s="4"/>
      <c r="Z61" s="4"/>
      <c r="AA61" s="4"/>
      <c r="AB61" s="4"/>
      <c r="AC61" s="4"/>
      <c r="AD61" s="4"/>
      <c r="AE61" s="4"/>
      <c r="AF61" s="4"/>
      <c r="AG61" s="4"/>
      <c r="AH61" s="4"/>
      <c r="AI61" s="4"/>
      <c r="AJ61" s="4"/>
      <c r="AK61" s="4"/>
      <c r="AL61" s="4"/>
      <c r="AM61" s="4"/>
      <c r="AN61" s="4"/>
      <c r="AO61" s="4"/>
      <c r="AP61" s="4"/>
      <c r="AQ61" s="4"/>
      <c r="AR61" s="4"/>
      <c r="AS61" s="4"/>
      <c r="AT61" s="4"/>
      <c r="AU61" s="4"/>
    </row>
    <row r="62" spans="2:48" ht="21" customHeight="1" x14ac:dyDescent="0.25">
      <c r="C62" s="4"/>
      <c r="D62" s="4"/>
      <c r="E62" s="4"/>
      <c r="F62" s="4"/>
      <c r="G62" s="4"/>
      <c r="H62" s="4"/>
      <c r="I62" s="4"/>
      <c r="J62" s="4"/>
      <c r="K62" s="245"/>
      <c r="L62" s="245"/>
      <c r="M62" s="4"/>
      <c r="N62" s="4"/>
      <c r="O62" s="4"/>
      <c r="Q62" s="4"/>
      <c r="R62" s="4"/>
      <c r="S62" s="4"/>
      <c r="T62" s="4"/>
      <c r="U62" s="4"/>
      <c r="V62" s="44"/>
      <c r="W62" s="23"/>
      <c r="X62" s="4"/>
      <c r="Y62" s="4"/>
      <c r="Z62" s="4"/>
      <c r="AA62" s="4"/>
      <c r="AB62" s="4"/>
      <c r="AC62" s="4"/>
      <c r="AD62" s="4"/>
      <c r="AE62" s="4"/>
      <c r="AF62" s="4"/>
      <c r="AG62" s="4"/>
      <c r="AH62" s="4"/>
      <c r="AI62" s="4"/>
      <c r="AJ62" s="4"/>
      <c r="AK62" s="4"/>
      <c r="AL62" s="4"/>
      <c r="AM62" s="4"/>
      <c r="AN62" s="4"/>
      <c r="AO62" s="4"/>
      <c r="AP62" s="4"/>
      <c r="AQ62" s="4"/>
      <c r="AR62" s="4"/>
      <c r="AS62" s="4"/>
      <c r="AT62" s="4"/>
      <c r="AU62" s="4"/>
    </row>
    <row r="63" spans="2:48" ht="21" customHeight="1" x14ac:dyDescent="0.25">
      <c r="C63" s="4"/>
      <c r="D63" s="4"/>
      <c r="E63" s="4"/>
      <c r="F63" s="4"/>
      <c r="G63" s="4"/>
      <c r="H63" s="4"/>
      <c r="I63" s="4"/>
      <c r="J63" s="4"/>
      <c r="K63" s="245"/>
      <c r="L63" s="245"/>
      <c r="M63" s="4"/>
      <c r="N63" s="4"/>
      <c r="O63" s="4"/>
      <c r="P63" s="51"/>
      <c r="Q63" s="4"/>
      <c r="R63" s="4"/>
      <c r="S63" s="4"/>
      <c r="T63" s="4"/>
      <c r="U63" s="4"/>
      <c r="V63" s="44"/>
      <c r="W63" s="23"/>
      <c r="X63" s="4"/>
      <c r="Y63" s="4"/>
      <c r="Z63" s="4"/>
      <c r="AA63" s="4"/>
      <c r="AB63" s="4"/>
      <c r="AC63" s="4"/>
      <c r="AD63" s="4"/>
      <c r="AE63" s="4"/>
      <c r="AF63" s="4"/>
      <c r="AG63" s="4"/>
      <c r="AH63" s="4"/>
      <c r="AI63" s="4"/>
      <c r="AJ63" s="4"/>
      <c r="AK63" s="4"/>
      <c r="AL63" s="4"/>
      <c r="AM63" s="4"/>
      <c r="AN63" s="4"/>
      <c r="AO63" s="4"/>
      <c r="AP63" s="4"/>
      <c r="AQ63" s="4"/>
      <c r="AR63" s="4"/>
      <c r="AS63" s="4"/>
      <c r="AT63" s="4"/>
      <c r="AU63" s="4"/>
    </row>
    <row r="64" spans="2:48" ht="21" customHeight="1" x14ac:dyDescent="0.25">
      <c r="C64" s="4"/>
      <c r="D64" s="4"/>
      <c r="E64" s="4"/>
      <c r="F64" s="4"/>
      <c r="G64" s="4"/>
      <c r="H64" s="4"/>
      <c r="I64" s="4"/>
      <c r="J64" s="4"/>
      <c r="K64" s="245"/>
      <c r="L64" s="245"/>
      <c r="M64" s="4"/>
      <c r="N64" s="4"/>
      <c r="O64" s="4"/>
      <c r="P64" s="51" t="s">
        <v>20</v>
      </c>
      <c r="Q64" s="4"/>
      <c r="R64" s="4"/>
      <c r="S64" s="4"/>
      <c r="T64" s="4"/>
      <c r="U64" s="4"/>
      <c r="V64" s="44"/>
      <c r="W64" s="23"/>
      <c r="X64" s="4"/>
      <c r="Y64" s="4"/>
      <c r="Z64" s="4"/>
      <c r="AA64" s="4"/>
      <c r="AB64" s="4"/>
      <c r="AC64" s="4"/>
      <c r="AD64" s="4"/>
      <c r="AE64" s="4"/>
      <c r="AF64" s="4"/>
      <c r="AG64" s="4"/>
      <c r="AH64" s="4"/>
      <c r="AI64" s="4"/>
      <c r="AJ64" s="4"/>
      <c r="AK64" s="4"/>
      <c r="AL64" s="4"/>
      <c r="AM64" s="4"/>
      <c r="AN64" s="4"/>
      <c r="AO64" s="4"/>
      <c r="AP64" s="4"/>
      <c r="AQ64" s="4"/>
      <c r="AR64" s="4"/>
      <c r="AS64" s="4"/>
      <c r="AT64" s="4"/>
      <c r="AU64" s="4"/>
    </row>
    <row r="65" spans="3:47" ht="17.25" customHeight="1" x14ac:dyDescent="0.25">
      <c r="C65" s="4"/>
      <c r="D65" s="4"/>
      <c r="E65" s="4"/>
      <c r="F65" s="4"/>
      <c r="G65" s="4"/>
      <c r="H65" s="4"/>
      <c r="I65" s="4"/>
      <c r="J65" s="4"/>
      <c r="K65" s="245"/>
      <c r="L65" s="245"/>
      <c r="M65" s="4"/>
      <c r="N65" s="4"/>
      <c r="O65" s="4"/>
      <c r="P65" s="51" t="s">
        <v>21</v>
      </c>
      <c r="Q65" s="4"/>
      <c r="R65" s="4"/>
      <c r="S65" s="4"/>
      <c r="T65" s="4"/>
      <c r="U65" s="4"/>
      <c r="V65" s="44"/>
      <c r="W65" s="23"/>
      <c r="X65" s="4"/>
      <c r="Y65" s="4"/>
      <c r="Z65" s="4"/>
      <c r="AA65" s="4"/>
      <c r="AB65" s="4"/>
      <c r="AC65" s="4"/>
      <c r="AD65" s="4"/>
      <c r="AE65" s="4"/>
      <c r="AF65" s="4"/>
      <c r="AG65" s="4"/>
      <c r="AH65" s="4"/>
      <c r="AI65" s="4"/>
      <c r="AJ65" s="4"/>
      <c r="AK65" s="4"/>
      <c r="AL65" s="4"/>
      <c r="AM65" s="4"/>
      <c r="AN65" s="4"/>
      <c r="AO65" s="4"/>
      <c r="AP65" s="4"/>
      <c r="AQ65" s="4"/>
      <c r="AR65" s="4"/>
      <c r="AS65" s="4"/>
      <c r="AT65" s="4"/>
      <c r="AU65" s="4"/>
    </row>
    <row r="66" spans="3:47" ht="17.25" customHeight="1" x14ac:dyDescent="0.25">
      <c r="C66" s="4"/>
      <c r="D66" s="4"/>
      <c r="E66" s="4"/>
      <c r="F66" s="4"/>
      <c r="G66" s="4"/>
      <c r="H66" s="4"/>
      <c r="I66" s="4"/>
      <c r="J66" s="4"/>
      <c r="K66" s="245"/>
      <c r="L66" s="245"/>
      <c r="M66" s="4"/>
      <c r="N66" s="4"/>
      <c r="O66" s="4"/>
      <c r="P66" s="51" t="s">
        <v>17</v>
      </c>
      <c r="Q66" s="4"/>
      <c r="R66" s="4"/>
      <c r="S66" s="4"/>
      <c r="T66" s="4"/>
      <c r="U66" s="4"/>
      <c r="V66" s="44"/>
      <c r="W66" s="23"/>
      <c r="X66" s="4"/>
      <c r="Y66" s="4"/>
      <c r="Z66" s="4"/>
      <c r="AA66" s="4"/>
      <c r="AB66" s="4"/>
      <c r="AC66" s="4"/>
      <c r="AD66" s="4"/>
      <c r="AE66" s="4"/>
      <c r="AF66" s="4"/>
      <c r="AG66" s="4"/>
      <c r="AH66" s="4"/>
      <c r="AI66" s="4"/>
      <c r="AJ66" s="4"/>
      <c r="AK66" s="4"/>
      <c r="AL66" s="4"/>
      <c r="AM66" s="4"/>
      <c r="AN66" s="4"/>
      <c r="AO66" s="4"/>
      <c r="AP66" s="4"/>
      <c r="AQ66" s="4"/>
      <c r="AR66" s="4"/>
      <c r="AS66" s="4"/>
      <c r="AT66" s="4"/>
      <c r="AU66" s="4"/>
    </row>
    <row r="67" spans="3:47" ht="17.25" customHeight="1" x14ac:dyDescent="0.25">
      <c r="C67" s="4"/>
      <c r="D67" s="4"/>
      <c r="E67" s="4"/>
      <c r="F67" s="4"/>
      <c r="G67" s="4"/>
      <c r="H67" s="4"/>
      <c r="I67" s="4"/>
      <c r="J67" s="4"/>
      <c r="K67" s="245"/>
      <c r="L67" s="245"/>
      <c r="M67" s="4"/>
      <c r="N67" s="4"/>
      <c r="O67" s="4"/>
      <c r="P67" s="51" t="s">
        <v>18</v>
      </c>
      <c r="Q67" s="4"/>
      <c r="R67" s="4"/>
      <c r="S67" s="4"/>
      <c r="T67" s="4"/>
      <c r="U67" s="4"/>
      <c r="V67" s="44"/>
      <c r="W67" s="23"/>
      <c r="X67" s="4"/>
      <c r="Y67" s="4"/>
      <c r="Z67" s="4"/>
      <c r="AA67" s="4"/>
      <c r="AB67" s="4"/>
      <c r="AC67" s="4"/>
      <c r="AD67" s="4"/>
      <c r="AE67" s="4"/>
      <c r="AF67" s="4"/>
      <c r="AG67" s="4"/>
      <c r="AH67" s="4"/>
      <c r="AI67" s="4"/>
      <c r="AJ67" s="4"/>
      <c r="AK67" s="4"/>
      <c r="AL67" s="4"/>
      <c r="AM67" s="4"/>
      <c r="AN67" s="4"/>
      <c r="AO67" s="4"/>
      <c r="AP67" s="4"/>
      <c r="AQ67" s="4"/>
      <c r="AR67" s="4"/>
      <c r="AS67" s="4"/>
      <c r="AT67" s="4"/>
      <c r="AU67" s="4"/>
    </row>
    <row r="68" spans="3:47" ht="17.25" customHeight="1" x14ac:dyDescent="0.25">
      <c r="C68" s="4"/>
      <c r="D68" s="4"/>
      <c r="E68" s="4"/>
      <c r="F68" s="4"/>
      <c r="G68" s="4"/>
      <c r="H68" s="4"/>
      <c r="I68" s="4"/>
      <c r="J68" s="4"/>
      <c r="K68" s="245"/>
      <c r="L68" s="245"/>
      <c r="M68" s="4"/>
      <c r="N68" s="4"/>
      <c r="O68" s="4"/>
      <c r="P68" s="51" t="s">
        <v>19</v>
      </c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  <c r="AB68" s="4"/>
      <c r="AC68" s="4"/>
      <c r="AD68" s="4"/>
      <c r="AE68" s="4"/>
      <c r="AF68" s="4"/>
      <c r="AG68" s="4"/>
      <c r="AH68" s="4"/>
      <c r="AI68" s="4"/>
      <c r="AJ68" s="4"/>
      <c r="AK68" s="4"/>
      <c r="AL68" s="4"/>
      <c r="AM68" s="4"/>
      <c r="AN68" s="4"/>
      <c r="AO68" s="4"/>
      <c r="AP68" s="4"/>
      <c r="AQ68" s="4"/>
      <c r="AR68" s="4"/>
      <c r="AS68" s="4"/>
      <c r="AT68" s="4"/>
      <c r="AU68" s="4"/>
    </row>
    <row r="69" spans="3:47" ht="17.25" customHeight="1" x14ac:dyDescent="0.25">
      <c r="C69" s="4"/>
      <c r="D69" s="4"/>
      <c r="E69" s="4"/>
      <c r="F69" s="4"/>
      <c r="G69" s="4"/>
      <c r="H69" s="4"/>
      <c r="I69" s="4"/>
      <c r="J69" s="4"/>
      <c r="K69" s="245"/>
      <c r="L69" s="245"/>
      <c r="M69" s="4"/>
      <c r="N69" s="4"/>
      <c r="O69" s="4"/>
      <c r="P69" s="51" t="s">
        <v>22</v>
      </c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  <c r="AB69" s="4"/>
      <c r="AC69" s="4"/>
      <c r="AD69" s="4"/>
      <c r="AE69" s="4"/>
      <c r="AF69" s="4"/>
      <c r="AG69" s="4"/>
      <c r="AH69" s="4"/>
      <c r="AI69" s="4"/>
      <c r="AJ69" s="4"/>
      <c r="AK69" s="4"/>
      <c r="AL69" s="4"/>
      <c r="AM69" s="4"/>
      <c r="AN69" s="4"/>
      <c r="AO69" s="4"/>
      <c r="AP69" s="4"/>
      <c r="AQ69" s="4"/>
      <c r="AR69" s="4"/>
      <c r="AS69" s="4"/>
      <c r="AT69" s="4"/>
      <c r="AU69" s="4"/>
    </row>
    <row r="70" spans="3:47" ht="17.25" customHeight="1" x14ac:dyDescent="0.25">
      <c r="C70" s="4"/>
      <c r="D70" s="4"/>
      <c r="E70" s="4"/>
      <c r="F70" s="4"/>
      <c r="G70" s="4"/>
      <c r="H70" s="4"/>
      <c r="I70" s="4"/>
      <c r="J70" s="4"/>
      <c r="K70" s="245"/>
      <c r="L70" s="245"/>
      <c r="M70" s="4"/>
      <c r="N70" s="4"/>
      <c r="O70" s="4"/>
      <c r="P70" s="51" t="s">
        <v>43</v>
      </c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  <c r="AB70" s="4"/>
      <c r="AC70" s="4"/>
      <c r="AD70" s="4"/>
      <c r="AE70" s="4"/>
      <c r="AF70" s="4"/>
      <c r="AG70" s="4"/>
      <c r="AH70" s="4"/>
      <c r="AI70" s="4"/>
      <c r="AJ70" s="4"/>
      <c r="AK70" s="4"/>
      <c r="AL70" s="4"/>
      <c r="AM70" s="4"/>
      <c r="AN70" s="4"/>
      <c r="AO70" s="4"/>
      <c r="AP70" s="4"/>
      <c r="AQ70" s="4"/>
      <c r="AR70" s="4"/>
      <c r="AS70" s="4"/>
      <c r="AT70" s="4"/>
      <c r="AU70" s="4"/>
    </row>
    <row r="71" spans="3:47" ht="17.25" customHeight="1" x14ac:dyDescent="0.25">
      <c r="C71" s="4"/>
      <c r="D71" s="4"/>
      <c r="E71" s="4"/>
      <c r="F71" s="4"/>
      <c r="G71" s="4"/>
      <c r="H71" s="4"/>
      <c r="I71" s="4"/>
      <c r="J71" s="4"/>
      <c r="K71" s="245"/>
      <c r="L71" s="245"/>
      <c r="M71" s="4"/>
      <c r="N71" s="4"/>
      <c r="O71" s="4"/>
      <c r="P71" s="51"/>
      <c r="Q71" s="4"/>
      <c r="R71" s="4"/>
      <c r="S71" s="4"/>
      <c r="T71" s="4"/>
      <c r="U71" s="4"/>
      <c r="V71" s="4"/>
      <c r="W71" s="4"/>
      <c r="X71" s="4"/>
      <c r="Y71" s="4"/>
      <c r="Z71" s="4"/>
      <c r="AA71" s="4"/>
      <c r="AB71" s="4"/>
      <c r="AC71" s="4"/>
      <c r="AD71" s="4"/>
      <c r="AE71" s="4"/>
      <c r="AF71" s="4"/>
      <c r="AG71" s="4"/>
      <c r="AH71" s="4"/>
      <c r="AI71" s="4"/>
      <c r="AJ71" s="4"/>
      <c r="AK71" s="4"/>
      <c r="AL71" s="4"/>
      <c r="AM71" s="4"/>
      <c r="AN71" s="4"/>
      <c r="AO71" s="4"/>
      <c r="AP71" s="4"/>
      <c r="AQ71" s="4"/>
      <c r="AR71" s="4"/>
      <c r="AS71" s="4"/>
      <c r="AT71" s="4"/>
      <c r="AU71" s="4"/>
    </row>
    <row r="72" spans="3:47" ht="17.25" customHeight="1" x14ac:dyDescent="0.25">
      <c r="C72" s="4"/>
      <c r="D72" s="4"/>
      <c r="E72" s="4"/>
      <c r="F72" s="4"/>
      <c r="G72" s="4"/>
      <c r="H72" s="4"/>
      <c r="I72" s="4"/>
      <c r="J72" s="4"/>
      <c r="K72" s="245"/>
      <c r="L72" s="245"/>
      <c r="M72" s="4"/>
      <c r="N72" s="4"/>
      <c r="O72" s="4"/>
      <c r="Q72" s="4"/>
      <c r="R72" s="4"/>
      <c r="S72" s="4"/>
      <c r="T72" s="4"/>
      <c r="U72" s="4"/>
      <c r="V72" s="4"/>
      <c r="W72" s="4"/>
      <c r="X72" s="4"/>
      <c r="Y72" s="4"/>
      <c r="Z72" s="4"/>
      <c r="AA72" s="4"/>
      <c r="AB72" s="4"/>
      <c r="AC72" s="4"/>
      <c r="AD72" s="4"/>
      <c r="AE72" s="4"/>
      <c r="AF72" s="4"/>
      <c r="AG72" s="4"/>
      <c r="AH72" s="4"/>
      <c r="AI72" s="4"/>
      <c r="AJ72" s="4"/>
      <c r="AK72" s="4"/>
      <c r="AL72" s="4"/>
      <c r="AM72" s="4"/>
      <c r="AN72" s="4"/>
      <c r="AO72" s="4"/>
      <c r="AP72" s="4"/>
      <c r="AQ72" s="4"/>
      <c r="AR72" s="4"/>
      <c r="AS72" s="4"/>
      <c r="AT72" s="4"/>
      <c r="AU72" s="4"/>
    </row>
    <row r="73" spans="3:47" ht="17.25" customHeight="1" x14ac:dyDescent="0.25">
      <c r="C73" s="4"/>
      <c r="D73" s="4"/>
      <c r="E73" s="4"/>
      <c r="F73" s="4"/>
      <c r="G73" s="4"/>
      <c r="H73" s="4"/>
      <c r="I73" s="4"/>
      <c r="J73" s="4"/>
      <c r="K73" s="245"/>
      <c r="L73" s="245"/>
      <c r="M73" s="4"/>
      <c r="N73" s="4"/>
      <c r="O73" s="4"/>
      <c r="Q73" s="4"/>
      <c r="R73" s="4"/>
      <c r="S73" s="4"/>
      <c r="T73" s="4"/>
      <c r="U73" s="4"/>
      <c r="V73" s="4"/>
      <c r="W73" s="4"/>
      <c r="X73" s="4"/>
      <c r="Y73" s="4"/>
      <c r="Z73" s="4"/>
      <c r="AA73" s="4"/>
      <c r="AB73" s="4"/>
      <c r="AC73" s="4"/>
      <c r="AD73" s="4"/>
      <c r="AE73" s="4"/>
      <c r="AF73" s="4"/>
      <c r="AG73" s="4"/>
      <c r="AH73" s="4"/>
      <c r="AI73" s="4"/>
      <c r="AJ73" s="4"/>
      <c r="AK73" s="4"/>
      <c r="AL73" s="4"/>
      <c r="AM73" s="4"/>
      <c r="AN73" s="4"/>
      <c r="AO73" s="4"/>
      <c r="AP73" s="4"/>
      <c r="AQ73" s="4"/>
      <c r="AR73" s="4"/>
      <c r="AS73" s="4"/>
      <c r="AT73" s="4"/>
      <c r="AU73" s="4"/>
    </row>
    <row r="74" spans="3:47" ht="17.25" customHeight="1" x14ac:dyDescent="0.25">
      <c r="C74" s="4"/>
      <c r="D74" s="4"/>
      <c r="E74" s="4"/>
      <c r="F74" s="4"/>
      <c r="G74" s="4"/>
      <c r="H74" s="4"/>
      <c r="I74" s="4"/>
      <c r="J74" s="4"/>
      <c r="K74" s="245"/>
      <c r="L74" s="245"/>
      <c r="M74" s="4"/>
      <c r="N74" s="4"/>
      <c r="O74" s="4"/>
      <c r="Q74" s="4"/>
      <c r="R74" s="4"/>
      <c r="S74" s="4"/>
      <c r="T74" s="4"/>
      <c r="U74" s="4"/>
      <c r="V74" s="4"/>
      <c r="W74" s="4"/>
      <c r="X74" s="4"/>
      <c r="Y74" s="4"/>
      <c r="Z74" s="4"/>
      <c r="AA74" s="4"/>
      <c r="AB74" s="4"/>
      <c r="AC74" s="4"/>
      <c r="AD74" s="4"/>
      <c r="AE74" s="4"/>
      <c r="AF74" s="4"/>
      <c r="AG74" s="4"/>
      <c r="AH74" s="4"/>
      <c r="AI74" s="4"/>
      <c r="AJ74" s="4"/>
      <c r="AK74" s="4"/>
      <c r="AL74" s="4"/>
      <c r="AM74" s="4"/>
      <c r="AN74" s="4"/>
      <c r="AO74" s="4"/>
      <c r="AP74" s="4"/>
      <c r="AQ74" s="4"/>
      <c r="AR74" s="4"/>
      <c r="AS74" s="4"/>
      <c r="AT74" s="4"/>
      <c r="AU74" s="4"/>
    </row>
    <row r="75" spans="3:47" ht="21.75" customHeight="1" x14ac:dyDescent="0.25">
      <c r="C75" s="4"/>
      <c r="D75" s="4"/>
      <c r="E75" s="4"/>
      <c r="F75" s="4"/>
      <c r="G75" s="4"/>
      <c r="H75" s="4"/>
      <c r="I75" s="4"/>
      <c r="J75" s="4"/>
      <c r="K75" s="245"/>
      <c r="L75" s="245"/>
      <c r="M75" s="4"/>
      <c r="N75" s="4"/>
      <c r="O75" s="4"/>
      <c r="Q75" s="4"/>
      <c r="R75" s="4"/>
      <c r="S75" s="4"/>
      <c r="T75" s="4"/>
      <c r="U75" s="4"/>
      <c r="V75" s="4"/>
      <c r="W75" s="4"/>
      <c r="X75" s="4"/>
      <c r="Y75" s="4"/>
      <c r="Z75" s="4"/>
      <c r="AA75" s="4"/>
      <c r="AB75" s="4"/>
      <c r="AC75" s="4"/>
      <c r="AD75" s="4"/>
      <c r="AE75" s="4"/>
      <c r="AF75" s="4"/>
      <c r="AG75" s="4"/>
      <c r="AH75" s="4"/>
      <c r="AI75" s="4"/>
      <c r="AJ75" s="4"/>
      <c r="AK75" s="4"/>
      <c r="AL75" s="4"/>
      <c r="AM75" s="4"/>
      <c r="AN75" s="4"/>
      <c r="AO75" s="4"/>
      <c r="AP75" s="4"/>
      <c r="AQ75" s="4"/>
      <c r="AR75" s="4"/>
      <c r="AS75" s="4"/>
      <c r="AT75" s="4"/>
      <c r="AU75" s="4"/>
    </row>
    <row r="76" spans="3:47" ht="17.25" customHeight="1" x14ac:dyDescent="0.25">
      <c r="C76" s="4"/>
      <c r="D76" s="4"/>
      <c r="E76" s="4"/>
      <c r="F76" s="4"/>
      <c r="G76" s="4"/>
      <c r="H76" s="4"/>
      <c r="I76" s="4"/>
      <c r="J76" s="4"/>
      <c r="K76" s="245"/>
      <c r="L76" s="245"/>
      <c r="M76" s="4"/>
      <c r="N76" s="4"/>
      <c r="O76" s="4"/>
      <c r="Q76" s="4"/>
      <c r="R76" s="4"/>
      <c r="S76" s="4"/>
      <c r="T76" s="4"/>
      <c r="U76" s="4"/>
      <c r="V76" s="4"/>
      <c r="W76" s="4"/>
      <c r="X76" s="4"/>
      <c r="Y76" s="4"/>
      <c r="Z76" s="4"/>
      <c r="AA76" s="4"/>
      <c r="AB76" s="4"/>
      <c r="AC76" s="4"/>
      <c r="AD76" s="4"/>
      <c r="AE76" s="4"/>
      <c r="AF76" s="4"/>
      <c r="AG76" s="4"/>
      <c r="AH76" s="4"/>
      <c r="AI76" s="4"/>
      <c r="AJ76" s="4"/>
      <c r="AK76" s="4"/>
      <c r="AL76" s="4"/>
      <c r="AM76" s="4"/>
      <c r="AN76" s="4"/>
      <c r="AO76" s="4"/>
      <c r="AP76" s="4"/>
      <c r="AQ76" s="4"/>
      <c r="AR76" s="4"/>
      <c r="AS76" s="4"/>
      <c r="AT76" s="4"/>
      <c r="AU76" s="4"/>
    </row>
    <row r="77" spans="3:47" ht="17.25" customHeight="1" x14ac:dyDescent="0.25">
      <c r="C77" s="4"/>
      <c r="D77" s="4"/>
      <c r="E77" s="4"/>
      <c r="F77" s="4"/>
      <c r="G77" s="4"/>
      <c r="H77" s="4"/>
      <c r="I77" s="4"/>
      <c r="J77" s="4"/>
      <c r="K77" s="245"/>
      <c r="L77" s="245"/>
      <c r="M77" s="4"/>
      <c r="N77" s="4"/>
      <c r="O77" s="4"/>
      <c r="Q77" s="4"/>
      <c r="R77" s="4"/>
      <c r="S77" s="4"/>
      <c r="T77" s="4"/>
      <c r="U77" s="4"/>
      <c r="V77" s="4"/>
      <c r="W77" s="4"/>
      <c r="X77" s="4"/>
      <c r="Y77" s="4"/>
      <c r="Z77" s="4"/>
      <c r="AA77" s="4"/>
      <c r="AB77" s="4"/>
      <c r="AC77" s="4"/>
      <c r="AD77" s="4"/>
      <c r="AE77" s="4"/>
      <c r="AF77" s="4"/>
      <c r="AG77" s="4"/>
      <c r="AH77" s="4"/>
      <c r="AI77" s="4"/>
      <c r="AJ77" s="4"/>
      <c r="AK77" s="4"/>
      <c r="AL77" s="4"/>
      <c r="AM77" s="4"/>
      <c r="AN77" s="4"/>
      <c r="AO77" s="4"/>
      <c r="AP77" s="4"/>
      <c r="AQ77" s="4"/>
      <c r="AR77" s="4"/>
      <c r="AS77" s="4"/>
      <c r="AT77" s="4"/>
      <c r="AU77" s="4"/>
    </row>
    <row r="78" spans="3:47" ht="17.25" customHeight="1" x14ac:dyDescent="0.25">
      <c r="C78" s="4"/>
      <c r="D78" s="4"/>
      <c r="E78" s="4"/>
      <c r="F78" s="4"/>
      <c r="G78" s="4"/>
      <c r="H78" s="4"/>
      <c r="I78" s="4"/>
      <c r="J78" s="4"/>
      <c r="K78" s="245"/>
      <c r="L78" s="245"/>
      <c r="M78" s="4"/>
      <c r="N78" s="4"/>
      <c r="O78" s="4"/>
      <c r="Q78" s="4"/>
      <c r="R78" s="4"/>
      <c r="S78" s="4"/>
      <c r="T78" s="4"/>
      <c r="U78" s="4"/>
      <c r="V78" s="4"/>
      <c r="W78" s="4"/>
      <c r="X78" s="4"/>
      <c r="Y78" s="4"/>
      <c r="Z78" s="4"/>
      <c r="AA78" s="4"/>
      <c r="AB78" s="4"/>
      <c r="AC78" s="4"/>
      <c r="AD78" s="4"/>
      <c r="AE78" s="4"/>
      <c r="AF78" s="4"/>
      <c r="AG78" s="4"/>
      <c r="AH78" s="4"/>
      <c r="AI78" s="4"/>
      <c r="AJ78" s="4"/>
      <c r="AK78" s="4"/>
      <c r="AL78" s="4"/>
      <c r="AM78" s="4"/>
      <c r="AN78" s="4"/>
      <c r="AO78" s="4"/>
      <c r="AP78" s="4"/>
      <c r="AQ78" s="4"/>
      <c r="AR78" s="4"/>
      <c r="AS78" s="4"/>
      <c r="AT78" s="4"/>
      <c r="AU78" s="4"/>
    </row>
    <row r="79" spans="3:47" ht="17.25" customHeight="1" x14ac:dyDescent="0.25">
      <c r="C79" s="4"/>
      <c r="D79" s="4"/>
      <c r="E79" s="4"/>
      <c r="F79" s="4"/>
      <c r="G79" s="4"/>
      <c r="H79" s="4"/>
      <c r="I79" s="4"/>
      <c r="J79" s="4"/>
      <c r="K79" s="245"/>
      <c r="L79" s="245"/>
      <c r="M79" s="4"/>
      <c r="N79" s="4"/>
      <c r="O79" s="4"/>
      <c r="Q79" s="4"/>
      <c r="R79" s="4"/>
      <c r="S79" s="4"/>
      <c r="T79" s="4"/>
      <c r="U79" s="4"/>
      <c r="V79" s="4"/>
      <c r="W79" s="4"/>
      <c r="X79" s="4"/>
      <c r="Y79" s="4"/>
      <c r="Z79" s="4"/>
      <c r="AA79" s="4"/>
      <c r="AB79" s="4"/>
      <c r="AC79" s="4"/>
      <c r="AD79" s="4"/>
      <c r="AE79" s="4"/>
      <c r="AF79" s="4"/>
      <c r="AG79" s="4"/>
      <c r="AH79" s="4"/>
      <c r="AI79" s="4"/>
      <c r="AJ79" s="4"/>
      <c r="AK79" s="4"/>
      <c r="AL79" s="4"/>
      <c r="AM79" s="4"/>
      <c r="AN79" s="4"/>
      <c r="AO79" s="4"/>
      <c r="AP79" s="4"/>
      <c r="AQ79" s="4"/>
      <c r="AR79" s="4"/>
      <c r="AS79" s="4"/>
      <c r="AT79" s="4"/>
      <c r="AU79" s="4"/>
    </row>
    <row r="80" spans="3:47" ht="17.25" customHeight="1" x14ac:dyDescent="0.25">
      <c r="C80" s="4"/>
      <c r="D80" s="4"/>
      <c r="E80" s="4"/>
      <c r="F80" s="4"/>
      <c r="G80" s="4"/>
      <c r="H80" s="4"/>
      <c r="I80" s="4"/>
      <c r="J80" s="4"/>
      <c r="K80" s="245"/>
      <c r="L80" s="245"/>
      <c r="M80" s="4"/>
      <c r="N80" s="4"/>
      <c r="O80" s="4"/>
      <c r="Q80" s="4"/>
      <c r="R80" s="4"/>
      <c r="S80" s="4"/>
      <c r="T80" s="4"/>
      <c r="U80" s="4"/>
      <c r="V80" s="4"/>
      <c r="W80" s="4"/>
      <c r="X80" s="4"/>
      <c r="Y80" s="4"/>
      <c r="Z80" s="4"/>
      <c r="AA80" s="4"/>
      <c r="AB80" s="4"/>
      <c r="AC80" s="4"/>
      <c r="AD80" s="4"/>
      <c r="AE80" s="4"/>
      <c r="AF80" s="4"/>
      <c r="AG80" s="4"/>
      <c r="AH80" s="4"/>
      <c r="AI80" s="4"/>
      <c r="AJ80" s="4"/>
      <c r="AK80" s="4"/>
      <c r="AL80" s="4"/>
      <c r="AM80" s="4"/>
      <c r="AN80" s="4"/>
      <c r="AO80" s="4"/>
      <c r="AP80" s="4"/>
      <c r="AQ80" s="4"/>
      <c r="AR80" s="4"/>
      <c r="AS80" s="4"/>
      <c r="AT80" s="4"/>
      <c r="AU80" s="4"/>
    </row>
    <row r="81" spans="3:47" ht="17.25" customHeight="1" x14ac:dyDescent="0.25">
      <c r="C81" s="4"/>
      <c r="D81" s="4"/>
      <c r="E81" s="4"/>
      <c r="F81" s="4"/>
      <c r="G81" s="4"/>
      <c r="H81" s="4"/>
      <c r="I81" s="4"/>
      <c r="J81" s="4"/>
      <c r="K81" s="245"/>
      <c r="L81" s="245"/>
      <c r="M81" s="4"/>
      <c r="N81" s="4"/>
      <c r="O81" s="4"/>
      <c r="Q81" s="4"/>
      <c r="R81" s="4"/>
      <c r="S81" s="4"/>
      <c r="T81" s="4"/>
      <c r="U81" s="4"/>
      <c r="V81" s="4"/>
      <c r="W81" s="4"/>
      <c r="X81" s="4"/>
      <c r="Y81" s="4"/>
      <c r="Z81" s="4"/>
      <c r="AA81" s="4"/>
      <c r="AB81" s="4"/>
      <c r="AC81" s="4"/>
      <c r="AD81" s="4"/>
      <c r="AE81" s="4"/>
      <c r="AF81" s="4"/>
      <c r="AG81" s="4"/>
      <c r="AH81" s="4"/>
      <c r="AI81" s="4"/>
      <c r="AJ81" s="4"/>
      <c r="AK81" s="4"/>
      <c r="AL81" s="4"/>
      <c r="AM81" s="4"/>
      <c r="AN81" s="4"/>
      <c r="AO81" s="4"/>
      <c r="AP81" s="4"/>
      <c r="AQ81" s="4"/>
      <c r="AR81" s="4"/>
      <c r="AS81" s="4"/>
      <c r="AT81" s="4"/>
      <c r="AU81" s="4"/>
    </row>
    <row r="82" spans="3:47" ht="17.25" customHeight="1" x14ac:dyDescent="0.25">
      <c r="C82" s="4"/>
      <c r="D82" s="4"/>
      <c r="E82" s="4"/>
      <c r="F82" s="4"/>
      <c r="G82" s="4"/>
      <c r="H82" s="4"/>
      <c r="I82" s="4"/>
      <c r="J82" s="4"/>
      <c r="K82" s="245"/>
      <c r="L82" s="245"/>
      <c r="M82" s="4"/>
      <c r="N82" s="4"/>
      <c r="O82" s="4"/>
      <c r="Q82" s="4"/>
      <c r="R82" s="4"/>
      <c r="S82" s="4"/>
      <c r="T82" s="4"/>
      <c r="U82" s="4"/>
      <c r="V82" s="4"/>
      <c r="W82" s="4"/>
      <c r="X82" s="4"/>
      <c r="Y82" s="4"/>
      <c r="Z82" s="4"/>
      <c r="AA82" s="4"/>
      <c r="AB82" s="4"/>
      <c r="AC82" s="4"/>
      <c r="AD82" s="4"/>
      <c r="AE82" s="4"/>
      <c r="AF82" s="4"/>
      <c r="AG82" s="4"/>
      <c r="AH82" s="4"/>
      <c r="AI82" s="4"/>
      <c r="AJ82" s="4"/>
      <c r="AK82" s="4"/>
      <c r="AL82" s="4"/>
      <c r="AM82" s="4"/>
      <c r="AN82" s="4"/>
      <c r="AO82" s="4"/>
      <c r="AP82" s="4"/>
      <c r="AQ82" s="4"/>
      <c r="AR82" s="4"/>
      <c r="AS82" s="4"/>
      <c r="AT82" s="4"/>
      <c r="AU82" s="4"/>
    </row>
    <row r="83" spans="3:47" ht="17.25" customHeight="1" x14ac:dyDescent="0.25">
      <c r="C83" s="4"/>
      <c r="D83" s="4"/>
      <c r="E83" s="4"/>
      <c r="F83" s="4"/>
      <c r="G83" s="4"/>
      <c r="H83" s="4"/>
      <c r="I83" s="4"/>
      <c r="J83" s="4"/>
      <c r="K83" s="245"/>
      <c r="L83" s="245"/>
      <c r="M83" s="4"/>
      <c r="N83" s="4"/>
      <c r="O83" s="4"/>
      <c r="Q83" s="4"/>
      <c r="R83" s="4"/>
      <c r="S83" s="4"/>
      <c r="T83" s="4"/>
      <c r="U83" s="4"/>
      <c r="V83" s="4"/>
      <c r="W83" s="4"/>
      <c r="X83" s="4"/>
      <c r="Y83" s="4"/>
      <c r="Z83" s="4"/>
      <c r="AA83" s="4"/>
      <c r="AB83" s="4"/>
      <c r="AC83" s="4"/>
      <c r="AD83" s="4"/>
      <c r="AE83" s="4"/>
      <c r="AF83" s="4"/>
      <c r="AG83" s="4"/>
      <c r="AH83" s="4"/>
      <c r="AI83" s="4"/>
      <c r="AJ83" s="4"/>
      <c r="AK83" s="4"/>
      <c r="AL83" s="4"/>
      <c r="AM83" s="4"/>
      <c r="AN83" s="4"/>
      <c r="AO83" s="4"/>
      <c r="AP83" s="4"/>
      <c r="AQ83" s="4"/>
      <c r="AR83" s="4"/>
      <c r="AS83" s="4"/>
      <c r="AT83" s="4"/>
      <c r="AU83" s="4"/>
    </row>
    <row r="84" spans="3:47" ht="17.25" customHeight="1" x14ac:dyDescent="0.25">
      <c r="C84" s="4"/>
      <c r="D84" s="4"/>
      <c r="E84" s="4"/>
      <c r="F84" s="4"/>
      <c r="G84" s="4"/>
      <c r="H84" s="4"/>
      <c r="I84" s="4"/>
      <c r="J84" s="4"/>
      <c r="K84" s="245"/>
      <c r="L84" s="245"/>
      <c r="M84" s="4"/>
      <c r="N84" s="4"/>
      <c r="O84" s="4"/>
      <c r="Q84" s="4"/>
      <c r="R84" s="4"/>
      <c r="S84" s="4"/>
      <c r="T84" s="4"/>
      <c r="U84" s="4"/>
      <c r="V84" s="4"/>
      <c r="W84" s="4"/>
      <c r="X84" s="4"/>
      <c r="Y84" s="4"/>
      <c r="Z84" s="4"/>
      <c r="AA84" s="4"/>
      <c r="AB84" s="4"/>
      <c r="AC84" s="4"/>
      <c r="AD84" s="4"/>
      <c r="AE84" s="4"/>
      <c r="AF84" s="4"/>
      <c r="AG84" s="4"/>
      <c r="AH84" s="4"/>
      <c r="AI84" s="4"/>
      <c r="AJ84" s="4"/>
      <c r="AK84" s="4"/>
      <c r="AL84" s="4"/>
      <c r="AM84" s="4"/>
      <c r="AN84" s="4"/>
      <c r="AO84" s="4"/>
      <c r="AP84" s="4"/>
      <c r="AQ84" s="4"/>
      <c r="AR84" s="4"/>
      <c r="AS84" s="4"/>
      <c r="AT84" s="4"/>
      <c r="AU84" s="4"/>
    </row>
    <row r="85" spans="3:47" ht="17.25" customHeight="1" x14ac:dyDescent="0.25">
      <c r="C85" s="4"/>
      <c r="D85" s="4"/>
      <c r="E85" s="4"/>
      <c r="F85" s="4"/>
      <c r="G85" s="4"/>
      <c r="H85" s="4"/>
      <c r="I85" s="4"/>
      <c r="J85" s="4"/>
      <c r="K85" s="245"/>
      <c r="L85" s="245"/>
      <c r="M85" s="4"/>
      <c r="N85" s="4"/>
      <c r="O85" s="4"/>
      <c r="Q85" s="4"/>
      <c r="R85" s="4"/>
      <c r="S85" s="4"/>
      <c r="T85" s="4"/>
      <c r="U85" s="4"/>
      <c r="V85" s="4"/>
      <c r="W85" s="4"/>
      <c r="X85" s="4"/>
      <c r="Y85" s="4"/>
      <c r="Z85" s="4"/>
      <c r="AA85" s="4"/>
      <c r="AB85" s="4"/>
      <c r="AC85" s="4"/>
      <c r="AD85" s="4"/>
      <c r="AE85" s="4"/>
      <c r="AF85" s="4"/>
      <c r="AG85" s="4"/>
      <c r="AH85" s="4"/>
      <c r="AI85" s="4"/>
      <c r="AJ85" s="4"/>
      <c r="AK85" s="4"/>
      <c r="AL85" s="4"/>
      <c r="AM85" s="4"/>
      <c r="AN85" s="4"/>
      <c r="AO85" s="4"/>
      <c r="AP85" s="4"/>
      <c r="AQ85" s="4"/>
      <c r="AR85" s="4"/>
      <c r="AS85" s="4"/>
      <c r="AT85" s="4"/>
      <c r="AU85" s="4"/>
    </row>
    <row r="86" spans="3:47" ht="17.25" customHeight="1" x14ac:dyDescent="0.25">
      <c r="C86" s="4"/>
      <c r="D86" s="4"/>
      <c r="E86" s="4"/>
      <c r="F86" s="4"/>
      <c r="G86" s="4"/>
      <c r="H86" s="4"/>
      <c r="I86" s="4"/>
      <c r="J86" s="4"/>
      <c r="K86" s="245"/>
      <c r="L86" s="245"/>
      <c r="M86" s="4"/>
      <c r="N86" s="4"/>
      <c r="O86" s="4"/>
      <c r="Q86" s="4"/>
      <c r="V86" s="4"/>
      <c r="W86" s="4"/>
      <c r="X86" s="4"/>
      <c r="Y86" s="4"/>
      <c r="Z86" s="4"/>
      <c r="AA86" s="4"/>
      <c r="AB86" s="4"/>
      <c r="AC86" s="4"/>
      <c r="AD86" s="4"/>
      <c r="AE86" s="4"/>
      <c r="AF86" s="4"/>
      <c r="AG86" s="4"/>
      <c r="AH86" s="4"/>
      <c r="AI86" s="4"/>
      <c r="AJ86" s="4"/>
      <c r="AK86" s="4"/>
      <c r="AL86" s="4"/>
      <c r="AM86" s="4"/>
      <c r="AN86" s="4"/>
      <c r="AO86" s="4"/>
      <c r="AP86" s="4"/>
      <c r="AQ86" s="4"/>
      <c r="AR86" s="4"/>
      <c r="AS86" s="4"/>
      <c r="AT86" s="4"/>
      <c r="AU86" s="4"/>
    </row>
    <row r="87" spans="3:47" ht="17.25" customHeight="1" x14ac:dyDescent="0.25">
      <c r="C87" s="4"/>
      <c r="D87" s="4"/>
      <c r="E87" s="4"/>
      <c r="F87" s="4"/>
      <c r="G87" s="4"/>
      <c r="H87" s="4"/>
      <c r="I87" s="4"/>
      <c r="J87" s="4"/>
      <c r="K87" s="245"/>
      <c r="L87" s="245"/>
      <c r="M87" s="4"/>
      <c r="N87" s="4"/>
      <c r="O87" s="4"/>
      <c r="Q87" s="4"/>
      <c r="V87" s="4"/>
      <c r="W87" s="4"/>
      <c r="X87" s="4"/>
      <c r="Y87" s="4"/>
      <c r="Z87" s="4"/>
      <c r="AA87" s="4"/>
      <c r="AB87" s="4"/>
      <c r="AC87" s="4"/>
    </row>
    <row r="88" spans="3:47" ht="17.25" customHeight="1" x14ac:dyDescent="0.25">
      <c r="C88" s="4"/>
      <c r="D88" s="4"/>
      <c r="E88" s="4"/>
      <c r="F88" s="4"/>
      <c r="G88" s="4"/>
      <c r="H88" s="4"/>
      <c r="I88" s="4"/>
      <c r="J88" s="4"/>
      <c r="K88" s="245"/>
      <c r="L88" s="245"/>
      <c r="M88" s="4"/>
      <c r="N88" s="4"/>
      <c r="O88" s="4"/>
      <c r="Q88" s="4"/>
      <c r="V88" s="4"/>
      <c r="W88" s="4"/>
      <c r="X88" s="4"/>
      <c r="Y88" s="4"/>
      <c r="Z88" s="4"/>
      <c r="AA88" s="4"/>
      <c r="AB88" s="4"/>
      <c r="AC88" s="4"/>
    </row>
    <row r="89" spans="3:47" ht="17.25" customHeight="1" x14ac:dyDescent="0.25">
      <c r="C89" s="4"/>
      <c r="D89" s="4"/>
      <c r="E89" s="4"/>
      <c r="F89" s="4"/>
      <c r="G89" s="4"/>
      <c r="H89" s="4"/>
      <c r="I89" s="4"/>
      <c r="J89" s="4"/>
      <c r="K89" s="245"/>
      <c r="L89" s="245"/>
      <c r="M89" s="4"/>
      <c r="N89" s="4"/>
      <c r="O89" s="4"/>
      <c r="Q89" s="4"/>
      <c r="V89" s="4"/>
      <c r="W89" s="4"/>
      <c r="X89" s="4"/>
      <c r="Y89" s="4"/>
      <c r="Z89" s="4"/>
      <c r="AA89" s="4"/>
      <c r="AB89" s="4"/>
      <c r="AC89" s="4"/>
    </row>
    <row r="90" spans="3:47" ht="17.25" customHeight="1" x14ac:dyDescent="0.25">
      <c r="C90" s="4"/>
      <c r="D90" s="4"/>
      <c r="E90" s="4"/>
      <c r="F90" s="4"/>
      <c r="G90" s="4"/>
      <c r="H90" s="4"/>
      <c r="I90" s="4"/>
      <c r="J90" s="4"/>
      <c r="K90" s="245"/>
      <c r="L90" s="245"/>
      <c r="M90" s="4"/>
      <c r="N90" s="4"/>
      <c r="O90" s="4"/>
      <c r="Q90" s="4"/>
      <c r="V90" s="4"/>
      <c r="W90" s="4"/>
      <c r="X90" s="4"/>
      <c r="Y90" s="4"/>
      <c r="Z90" s="4"/>
      <c r="AA90" s="4"/>
      <c r="AB90" s="4"/>
      <c r="AC90" s="4"/>
    </row>
    <row r="91" spans="3:47" ht="17.25" customHeight="1" x14ac:dyDescent="0.25">
      <c r="C91" s="4"/>
      <c r="D91" s="4"/>
      <c r="E91" s="4"/>
      <c r="F91" s="4"/>
      <c r="G91" s="4"/>
      <c r="H91" s="4"/>
      <c r="I91" s="4"/>
      <c r="J91" s="4"/>
      <c r="K91" s="245"/>
      <c r="L91" s="245"/>
      <c r="M91" s="4"/>
      <c r="N91" s="4"/>
      <c r="O91" s="4"/>
      <c r="Q91" s="4"/>
      <c r="R91" s="4"/>
      <c r="S91" s="4"/>
      <c r="T91" s="4"/>
      <c r="U91" s="4"/>
      <c r="V91" s="4"/>
      <c r="W91" s="4"/>
      <c r="X91" s="4"/>
      <c r="Y91" s="4"/>
      <c r="Z91" s="4"/>
      <c r="AA91" s="4"/>
      <c r="AB91" s="4"/>
      <c r="AC91" s="4"/>
    </row>
    <row r="92" spans="3:47" ht="17.25" customHeight="1" x14ac:dyDescent="0.25">
      <c r="C92" s="4"/>
      <c r="D92" s="4"/>
      <c r="E92" s="4"/>
      <c r="F92" s="4"/>
      <c r="G92" s="4"/>
      <c r="H92" s="4"/>
      <c r="I92" s="4"/>
      <c r="J92" s="4"/>
      <c r="K92" s="245"/>
      <c r="L92" s="245"/>
      <c r="M92" s="4"/>
      <c r="N92" s="4"/>
      <c r="O92" s="4"/>
      <c r="Q92" s="4"/>
      <c r="R92" s="4"/>
      <c r="S92" s="4"/>
      <c r="T92" s="4"/>
      <c r="U92" s="4"/>
      <c r="V92" s="4"/>
      <c r="W92" s="4"/>
      <c r="X92" s="4"/>
      <c r="Y92" s="4"/>
      <c r="Z92" s="4"/>
      <c r="AA92" s="4"/>
      <c r="AB92" s="4"/>
      <c r="AC92" s="4"/>
    </row>
    <row r="93" spans="3:47" ht="17.25" customHeight="1" x14ac:dyDescent="0.25">
      <c r="C93" s="4"/>
      <c r="D93" s="4"/>
      <c r="E93" s="4"/>
      <c r="F93" s="4"/>
      <c r="G93" s="4"/>
      <c r="H93" s="4"/>
      <c r="I93" s="4"/>
      <c r="J93" s="4"/>
      <c r="K93" s="245"/>
      <c r="L93" s="245"/>
      <c r="M93" s="4"/>
      <c r="N93" s="4"/>
      <c r="O93" s="4"/>
      <c r="Q93" s="4"/>
      <c r="R93" s="4"/>
      <c r="S93" s="4"/>
      <c r="T93" s="4"/>
      <c r="U93" s="4"/>
      <c r="V93" s="4"/>
      <c r="W93" s="4"/>
      <c r="X93" s="4"/>
      <c r="Y93" s="4"/>
      <c r="Z93" s="4"/>
      <c r="AA93" s="4"/>
      <c r="AB93" s="4"/>
      <c r="AC93" s="4"/>
    </row>
    <row r="94" spans="3:47" ht="17.25" customHeight="1" x14ac:dyDescent="0.25">
      <c r="C94" s="4"/>
      <c r="D94" s="4"/>
      <c r="E94" s="4"/>
      <c r="F94" s="4"/>
      <c r="G94" s="4"/>
      <c r="H94" s="4"/>
      <c r="I94" s="4"/>
      <c r="J94" s="4"/>
      <c r="K94" s="245"/>
      <c r="L94" s="245"/>
      <c r="M94" s="4"/>
      <c r="N94" s="4"/>
      <c r="O94" s="4"/>
      <c r="Q94" s="4"/>
      <c r="R94" s="4"/>
      <c r="S94" s="4"/>
      <c r="T94" s="4"/>
      <c r="U94" s="4"/>
      <c r="V94" s="4"/>
      <c r="W94" s="4"/>
      <c r="X94" s="4"/>
      <c r="Y94" s="4"/>
      <c r="Z94" s="4"/>
      <c r="AA94" s="4"/>
      <c r="AB94" s="4"/>
      <c r="AC94" s="4"/>
    </row>
    <row r="95" spans="3:47" ht="17.25" customHeight="1" x14ac:dyDescent="0.25">
      <c r="C95" s="4"/>
      <c r="D95" s="4"/>
      <c r="E95" s="4"/>
      <c r="F95" s="4"/>
      <c r="G95" s="4"/>
      <c r="H95" s="4"/>
      <c r="I95" s="4"/>
      <c r="J95" s="4"/>
      <c r="K95" s="245"/>
      <c r="L95" s="245"/>
      <c r="M95" s="4"/>
      <c r="N95" s="4"/>
      <c r="O95" s="4"/>
      <c r="Q95" s="4"/>
      <c r="R95" s="4"/>
      <c r="S95" s="4"/>
      <c r="T95" s="4"/>
      <c r="U95" s="4"/>
      <c r="V95" s="4"/>
      <c r="W95" s="4"/>
      <c r="X95" s="4"/>
      <c r="Y95" s="4"/>
      <c r="Z95" s="4"/>
      <c r="AA95" s="4"/>
      <c r="AB95" s="4"/>
      <c r="AC95" s="4"/>
    </row>
    <row r="96" spans="3:47" ht="17.25" customHeight="1" x14ac:dyDescent="0.25">
      <c r="C96" s="4"/>
      <c r="D96" s="4"/>
      <c r="E96" s="4"/>
      <c r="F96" s="4"/>
      <c r="G96" s="4"/>
      <c r="H96" s="4"/>
      <c r="I96" s="4"/>
      <c r="J96" s="4"/>
      <c r="K96" s="245"/>
      <c r="L96" s="245"/>
      <c r="M96" s="4"/>
      <c r="N96" s="4"/>
      <c r="O96" s="4"/>
      <c r="Q96" s="4"/>
      <c r="R96" s="4"/>
      <c r="S96" s="4"/>
      <c r="T96" s="4"/>
      <c r="U96" s="4"/>
      <c r="V96" s="4"/>
      <c r="W96" s="4"/>
      <c r="X96" s="4"/>
      <c r="Y96" s="4"/>
      <c r="Z96" s="4"/>
      <c r="AA96" s="4"/>
      <c r="AB96" s="4"/>
      <c r="AC96" s="4"/>
    </row>
    <row r="97" spans="3:29" ht="17.25" customHeight="1" x14ac:dyDescent="0.25">
      <c r="C97" s="4"/>
      <c r="D97" s="4"/>
      <c r="E97" s="4"/>
      <c r="F97" s="4"/>
      <c r="G97" s="4"/>
      <c r="H97" s="4"/>
      <c r="I97" s="4"/>
      <c r="J97" s="4"/>
      <c r="K97" s="245"/>
      <c r="L97" s="245"/>
      <c r="M97" s="4"/>
      <c r="N97" s="4"/>
      <c r="O97" s="4"/>
      <c r="Q97" s="4"/>
      <c r="V97" s="4"/>
      <c r="W97" s="4"/>
      <c r="X97" s="4"/>
      <c r="Y97" s="4"/>
      <c r="Z97" s="4"/>
      <c r="AA97" s="4"/>
      <c r="AB97" s="4"/>
      <c r="AC97" s="4"/>
    </row>
    <row r="98" spans="3:29" ht="17.25" customHeight="1" x14ac:dyDescent="0.25">
      <c r="C98" s="4"/>
      <c r="D98" s="4"/>
      <c r="E98" s="4"/>
      <c r="F98" s="4"/>
      <c r="G98" s="4"/>
      <c r="H98" s="4"/>
      <c r="I98" s="4"/>
      <c r="J98" s="4"/>
      <c r="K98" s="245"/>
      <c r="L98" s="245"/>
      <c r="M98" s="4"/>
      <c r="N98" s="4"/>
      <c r="O98" s="4"/>
      <c r="Q98" s="4"/>
    </row>
    <row r="99" spans="3:29" ht="17.25" customHeight="1" x14ac:dyDescent="0.25">
      <c r="C99" s="4"/>
      <c r="D99" s="4"/>
      <c r="E99" s="4"/>
      <c r="F99" s="4"/>
      <c r="G99" s="4"/>
      <c r="H99" s="4"/>
      <c r="I99" s="4"/>
      <c r="J99" s="4"/>
      <c r="K99" s="245"/>
      <c r="L99" s="245"/>
      <c r="M99" s="4"/>
      <c r="N99" s="4"/>
      <c r="O99" s="4"/>
      <c r="Q99" s="4"/>
    </row>
    <row r="100" spans="3:29" ht="17.25" customHeight="1" x14ac:dyDescent="0.25">
      <c r="C100" s="4"/>
      <c r="D100" s="4"/>
      <c r="E100" s="4"/>
      <c r="F100" s="4"/>
      <c r="G100" s="4"/>
      <c r="H100" s="4"/>
      <c r="I100" s="4"/>
      <c r="J100" s="4"/>
      <c r="K100" s="245"/>
      <c r="L100" s="245"/>
      <c r="M100" s="4"/>
      <c r="N100" s="4"/>
      <c r="O100" s="4"/>
      <c r="Q100" s="4"/>
    </row>
    <row r="101" spans="3:29" ht="17.25" customHeight="1" x14ac:dyDescent="0.25">
      <c r="C101" s="4"/>
      <c r="D101" s="4"/>
      <c r="E101" s="4"/>
      <c r="F101" s="4"/>
      <c r="G101" s="4"/>
      <c r="H101" s="4"/>
      <c r="I101" s="4"/>
      <c r="J101" s="4"/>
      <c r="K101" s="245"/>
      <c r="L101" s="245"/>
      <c r="M101" s="4"/>
      <c r="N101" s="4"/>
      <c r="O101" s="4"/>
    </row>
    <row r="102" spans="3:29" ht="17.25" customHeight="1" x14ac:dyDescent="0.25">
      <c r="C102" s="4"/>
      <c r="D102" s="4"/>
      <c r="E102" s="4"/>
      <c r="F102" s="4"/>
      <c r="G102" s="4"/>
      <c r="H102" s="4"/>
      <c r="I102" s="4"/>
      <c r="J102" s="4"/>
      <c r="K102" s="245"/>
      <c r="L102" s="245"/>
      <c r="M102" s="4"/>
      <c r="N102" s="4"/>
      <c r="O102" s="4"/>
    </row>
    <row r="103" spans="3:29" ht="17.25" customHeight="1" x14ac:dyDescent="0.25">
      <c r="C103" s="4"/>
      <c r="D103" s="4"/>
      <c r="E103" s="4"/>
      <c r="F103" s="4"/>
      <c r="G103" s="4"/>
      <c r="H103" s="4"/>
      <c r="I103" s="4"/>
      <c r="J103" s="4"/>
      <c r="K103" s="245"/>
      <c r="L103" s="245"/>
      <c r="M103" s="4"/>
      <c r="N103" s="4"/>
      <c r="O103" s="4"/>
    </row>
    <row r="104" spans="3:29" ht="17.25" customHeight="1" x14ac:dyDescent="0.25">
      <c r="C104" s="4"/>
      <c r="D104" s="4"/>
      <c r="E104" s="4"/>
      <c r="F104" s="4"/>
      <c r="G104" s="4"/>
      <c r="H104" s="4"/>
      <c r="I104" s="4"/>
      <c r="J104" s="4"/>
      <c r="K104" s="245"/>
      <c r="L104" s="245"/>
      <c r="M104" s="4"/>
      <c r="N104" s="4"/>
      <c r="O104" s="4"/>
    </row>
    <row r="105" spans="3:29" ht="17.25" customHeight="1" x14ac:dyDescent="0.25">
      <c r="C105" s="4"/>
      <c r="D105" s="4"/>
      <c r="E105" s="4"/>
      <c r="F105" s="4"/>
      <c r="G105" s="4"/>
      <c r="H105" s="4"/>
      <c r="I105" s="4"/>
      <c r="J105" s="4"/>
      <c r="K105" s="245"/>
      <c r="L105" s="245"/>
      <c r="M105" s="4"/>
      <c r="N105" s="4"/>
      <c r="O105" s="4"/>
    </row>
    <row r="106" spans="3:29" ht="17.25" customHeight="1" x14ac:dyDescent="0.25">
      <c r="C106" s="4"/>
      <c r="D106" s="4"/>
      <c r="E106" s="4"/>
      <c r="F106" s="4"/>
      <c r="G106" s="4"/>
      <c r="H106" s="4"/>
      <c r="I106" s="4"/>
      <c r="J106" s="4"/>
      <c r="K106" s="245"/>
      <c r="L106" s="245"/>
      <c r="M106" s="4"/>
      <c r="N106" s="4"/>
      <c r="O106" s="4"/>
    </row>
    <row r="107" spans="3:29" ht="17.25" customHeight="1" x14ac:dyDescent="0.25">
      <c r="C107" s="4"/>
      <c r="D107" s="4"/>
      <c r="E107" s="4"/>
      <c r="F107" s="4"/>
      <c r="G107" s="4"/>
      <c r="H107" s="4"/>
      <c r="I107" s="4"/>
      <c r="J107" s="4"/>
      <c r="K107" s="245"/>
      <c r="L107" s="245"/>
      <c r="M107" s="4"/>
      <c r="N107" s="4"/>
      <c r="O107" s="4"/>
    </row>
    <row r="108" spans="3:29" ht="17.25" customHeight="1" x14ac:dyDescent="0.25">
      <c r="C108" s="4"/>
      <c r="D108" s="4"/>
      <c r="E108" s="4"/>
      <c r="F108" s="4"/>
      <c r="G108" s="4"/>
      <c r="H108" s="4"/>
      <c r="I108" s="4"/>
      <c r="J108" s="4"/>
      <c r="K108" s="245"/>
      <c r="L108" s="245"/>
      <c r="M108" s="4"/>
      <c r="N108" s="4"/>
      <c r="O108" s="4"/>
    </row>
    <row r="109" spans="3:29" ht="17.25" customHeight="1" x14ac:dyDescent="0.25">
      <c r="C109" s="4"/>
      <c r="D109" s="4"/>
      <c r="E109" s="4"/>
      <c r="F109" s="4"/>
      <c r="G109" s="4"/>
      <c r="H109" s="4"/>
      <c r="I109" s="4"/>
      <c r="J109" s="4"/>
      <c r="K109" s="245"/>
      <c r="L109" s="245"/>
      <c r="M109" s="4"/>
      <c r="N109" s="4"/>
      <c r="O109" s="4"/>
    </row>
    <row r="110" spans="3:29" ht="17.25" customHeight="1" x14ac:dyDescent="0.25">
      <c r="C110" s="4"/>
      <c r="D110" s="4"/>
      <c r="E110" s="4"/>
      <c r="F110" s="4"/>
      <c r="G110" s="4"/>
      <c r="H110" s="4"/>
      <c r="I110" s="4"/>
      <c r="J110" s="4"/>
      <c r="K110" s="245"/>
      <c r="L110" s="245"/>
      <c r="M110" s="4"/>
      <c r="N110" s="4"/>
      <c r="O110" s="4"/>
    </row>
    <row r="111" spans="3:29" ht="17.25" customHeight="1" x14ac:dyDescent="0.25">
      <c r="C111" s="4"/>
      <c r="D111" s="4"/>
      <c r="E111" s="4"/>
      <c r="F111" s="4"/>
      <c r="G111" s="4"/>
      <c r="H111" s="4"/>
      <c r="I111" s="4"/>
      <c r="J111" s="4"/>
      <c r="K111" s="245"/>
      <c r="L111" s="245"/>
      <c r="M111" s="4"/>
      <c r="N111" s="4"/>
      <c r="O111" s="4"/>
    </row>
    <row r="112" spans="3:29" ht="17.25" customHeight="1" x14ac:dyDescent="0.25">
      <c r="C112" s="4"/>
      <c r="D112" s="4"/>
      <c r="E112" s="4"/>
      <c r="F112" s="4"/>
      <c r="G112" s="4"/>
      <c r="H112" s="4"/>
      <c r="I112" s="4"/>
      <c r="J112" s="4"/>
      <c r="K112" s="245"/>
      <c r="L112" s="245"/>
      <c r="M112" s="4"/>
      <c r="N112" s="4"/>
      <c r="O112" s="4"/>
    </row>
  </sheetData>
  <sheetProtection sheet="1" objects="1" scenarios="1"/>
  <mergeCells count="51">
    <mergeCell ref="Q55:S56"/>
    <mergeCell ref="T55:T56"/>
    <mergeCell ref="U55:U56"/>
    <mergeCell ref="Q45:S46"/>
    <mergeCell ref="T45:T46"/>
    <mergeCell ref="U45:U46"/>
    <mergeCell ref="Q47:S48"/>
    <mergeCell ref="T47:T48"/>
    <mergeCell ref="U47:U48"/>
    <mergeCell ref="Q53:S54"/>
    <mergeCell ref="T53:T54"/>
    <mergeCell ref="U53:U54"/>
    <mergeCell ref="Q49:S50"/>
    <mergeCell ref="T49:T50"/>
    <mergeCell ref="U49:U50"/>
    <mergeCell ref="Q51:S52"/>
    <mergeCell ref="Q2:U2"/>
    <mergeCell ref="Q3:T3"/>
    <mergeCell ref="Q43:S44"/>
    <mergeCell ref="T43:U43"/>
    <mergeCell ref="O5:O6"/>
    <mergeCell ref="U9:U10"/>
    <mergeCell ref="U3:U4"/>
    <mergeCell ref="Q41:U42"/>
    <mergeCell ref="Q17:T17"/>
    <mergeCell ref="U17:U18"/>
    <mergeCell ref="U51:U52"/>
    <mergeCell ref="F5:F6"/>
    <mergeCell ref="G5:G6"/>
    <mergeCell ref="M5:M6"/>
    <mergeCell ref="N5:N6"/>
    <mergeCell ref="H5:J5"/>
    <mergeCell ref="Q16:U16"/>
    <mergeCell ref="K5:K6"/>
    <mergeCell ref="L5:L6"/>
    <mergeCell ref="B1:O1"/>
    <mergeCell ref="X35:Z41"/>
    <mergeCell ref="V58:V59"/>
    <mergeCell ref="B38:O39"/>
    <mergeCell ref="Q29:T29"/>
    <mergeCell ref="U29:U30"/>
    <mergeCell ref="F40:F41"/>
    <mergeCell ref="G40:G41"/>
    <mergeCell ref="H40:J40"/>
    <mergeCell ref="M40:M41"/>
    <mergeCell ref="O40:O41"/>
    <mergeCell ref="N40:N41"/>
    <mergeCell ref="Z20:AA27"/>
    <mergeCell ref="B2:O4"/>
    <mergeCell ref="X3:Z12"/>
    <mergeCell ref="T51:T52"/>
  </mergeCells>
  <conditionalFormatting sqref="T39">
    <cfRule type="cellIs" dxfId="14" priority="13" operator="lessThan">
      <formula>15</formula>
    </cfRule>
  </conditionalFormatting>
  <conditionalFormatting sqref="T31">
    <cfRule type="cellIs" dxfId="13" priority="16" operator="lessThan">
      <formula>30</formula>
    </cfRule>
  </conditionalFormatting>
  <conditionalFormatting sqref="T32">
    <cfRule type="cellIs" dxfId="12" priority="15" operator="lessThan">
      <formula>15</formula>
    </cfRule>
  </conditionalFormatting>
  <conditionalFormatting sqref="T33">
    <cfRule type="cellIs" dxfId="11" priority="14" operator="lessThan">
      <formula>30</formula>
    </cfRule>
  </conditionalFormatting>
  <conditionalFormatting sqref="T35">
    <cfRule type="cellIs" dxfId="10" priority="12" operator="lessThan">
      <formula>15</formula>
    </cfRule>
  </conditionalFormatting>
  <conditionalFormatting sqref="V60:V62 V67 U5:U8 U24:U28 U31:U33 V56:V57 U35:U40">
    <cfRule type="cellIs" dxfId="9" priority="11" operator="greaterThan">
      <formula>0</formula>
    </cfRule>
  </conditionalFormatting>
  <conditionalFormatting sqref="U5:U8">
    <cfRule type="cellIs" dxfId="8" priority="10" operator="greaterThan">
      <formula>0</formula>
    </cfRule>
  </conditionalFormatting>
  <conditionalFormatting sqref="U11:U14">
    <cfRule type="cellIs" dxfId="7" priority="9" operator="greaterThan">
      <formula>0</formula>
    </cfRule>
  </conditionalFormatting>
  <conditionalFormatting sqref="U19:U23">
    <cfRule type="cellIs" dxfId="6" priority="8" operator="greaterThan">
      <formula>0</formula>
    </cfRule>
  </conditionalFormatting>
  <conditionalFormatting sqref="U31:U33 U39">
    <cfRule type="cellIs" dxfId="5" priority="7" operator="greaterThan">
      <formula>0</formula>
    </cfRule>
  </conditionalFormatting>
  <conditionalFormatting sqref="T45:U45 T49:U49 T47:U47 T53:U53 T55:U55">
    <cfRule type="containsText" dxfId="4" priority="2" operator="containsText" text="JA!">
      <formula>NOT(ISERROR(SEARCH("JA!",T45)))</formula>
    </cfRule>
  </conditionalFormatting>
  <dataValidations count="3">
    <dataValidation type="list" allowBlank="1" showInputMessage="1" showErrorMessage="1" sqref="O21 O13 G48">
      <formula1>#REF!</formula1>
    </dataValidation>
    <dataValidation type="list" allowBlank="1" showInputMessage="1" showErrorMessage="1" sqref="O42:O57 O14:O20 O8:O12 O22:O26 O28:O37">
      <formula1>F8:G8</formula1>
    </dataValidation>
    <dataValidation type="list" allowBlank="1" showInputMessage="1" showErrorMessage="1" sqref="E51:E55 E42:E49 E8:E26 E28:E37">
      <formula1>$P$64:$P$70</formula1>
    </dataValidation>
  </dataValidations>
  <pageMargins left="0.7" right="0.7" top="0.75" bottom="0.75" header="0.3" footer="0.3"/>
  <pageSetup paperSize="9" orientation="portrait" r:id="rId1"/>
  <ignoredErrors>
    <ignoredError sqref="W15" unlockedFormula="1"/>
  </ignoredErrors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'JM-kraven'!$A$1:$A$16</xm:f>
          </x14:formula1>
          <xm:sqref>F42:G47 F49:G49 F48</xm:sqref>
        </x14:dataValidation>
        <x14:dataValidation type="list" allowBlank="1" showInputMessage="1" showErrorMessage="1">
          <x14:formula1>
            <xm:f>'JM-kraven'!$A$2:$A$16</xm:f>
          </x14:formula1>
          <xm:sqref>F8:G14 F51:G55 F15:F26 G16:G26 F28:G37</xm:sqref>
        </x14:dataValidation>
        <x14:dataValidation type="list" allowBlank="1" showInputMessage="1" showErrorMessage="1">
          <x14:formula1>
            <xm:f>'JM-kraven'!$F$2:$F$5</xm:f>
          </x14:formula1>
          <xm:sqref>D8:D12 D14:D20 D22:D26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1"/>
  <dimension ref="A1:BJ103"/>
  <sheetViews>
    <sheetView zoomScaleNormal="100" workbookViewId="0">
      <selection activeCell="P9" sqref="P9"/>
    </sheetView>
  </sheetViews>
  <sheetFormatPr defaultColWidth="9.140625" defaultRowHeight="17.25" customHeight="1" x14ac:dyDescent="0.25"/>
  <cols>
    <col min="1" max="1" width="1.42578125" style="4" customWidth="1"/>
    <col min="2" max="2" width="9.140625" style="5"/>
    <col min="3" max="3" width="35.140625" style="5" customWidth="1"/>
    <col min="4" max="5" width="9.140625" style="5"/>
    <col min="6" max="6" width="26.42578125" style="5" customWidth="1"/>
    <col min="7" max="7" width="27" style="5" customWidth="1"/>
    <col min="8" max="8" width="15.140625" style="5" customWidth="1"/>
    <col min="9" max="9" width="16.7109375" style="5" customWidth="1"/>
    <col min="10" max="10" width="15.140625" style="5" customWidth="1"/>
    <col min="11" max="11" width="14.28515625" style="5" customWidth="1"/>
    <col min="12" max="12" width="26.140625" style="5" customWidth="1"/>
    <col min="13" max="13" width="3.28515625" style="4" customWidth="1"/>
    <col min="14" max="14" width="28.42578125" style="5" customWidth="1"/>
    <col min="15" max="15" width="16" style="5" customWidth="1"/>
    <col min="16" max="16" width="14.7109375" style="5" customWidth="1"/>
    <col min="17" max="17" width="9.140625" style="5"/>
    <col min="18" max="18" width="16.5703125" style="5" customWidth="1"/>
    <col min="19" max="19" width="9.140625" style="4" customWidth="1"/>
    <col min="20" max="20" width="9.140625" style="4"/>
    <col min="21" max="21" width="6.140625" style="4" customWidth="1"/>
    <col min="22" max="16384" width="9.140625" style="5"/>
  </cols>
  <sheetData>
    <row r="1" spans="2:62" ht="21.75" customHeight="1" x14ac:dyDescent="0.25">
      <c r="B1" s="376" t="s">
        <v>99</v>
      </c>
      <c r="C1" s="376"/>
      <c r="D1" s="376"/>
      <c r="E1" s="376"/>
      <c r="F1" s="376"/>
      <c r="G1" s="376"/>
      <c r="H1" s="376"/>
      <c r="I1" s="376"/>
      <c r="J1" s="376"/>
      <c r="K1" s="376"/>
      <c r="L1" s="376"/>
      <c r="N1" s="4"/>
      <c r="O1" s="4"/>
      <c r="P1" s="4"/>
      <c r="Q1" s="4"/>
      <c r="R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</row>
    <row r="2" spans="2:62" ht="31.5" customHeight="1" thickBot="1" x14ac:dyDescent="0.3">
      <c r="B2" s="260"/>
      <c r="C2" s="260"/>
      <c r="D2" s="260"/>
      <c r="E2" s="260"/>
      <c r="F2" s="260"/>
      <c r="G2" s="260"/>
      <c r="H2" s="260"/>
      <c r="I2" s="260"/>
      <c r="J2" s="260"/>
      <c r="K2" s="260"/>
      <c r="L2" s="260"/>
      <c r="N2" s="4"/>
      <c r="O2" s="4"/>
      <c r="P2" s="4"/>
      <c r="Q2" s="4"/>
      <c r="R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</row>
    <row r="3" spans="2:62" ht="44.25" customHeight="1" x14ac:dyDescent="0.35">
      <c r="B3" s="294" t="s">
        <v>74</v>
      </c>
      <c r="C3" s="295"/>
      <c r="D3" s="295"/>
      <c r="E3" s="295"/>
      <c r="F3" s="295"/>
      <c r="G3" s="295"/>
      <c r="H3" s="295"/>
      <c r="I3" s="295"/>
      <c r="J3" s="295"/>
      <c r="K3" s="295"/>
      <c r="L3" s="296"/>
      <c r="N3" s="377" t="s">
        <v>58</v>
      </c>
      <c r="O3" s="378"/>
      <c r="P3" s="378"/>
      <c r="Q3" s="378"/>
      <c r="R3" s="379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</row>
    <row r="4" spans="2:62" ht="21" customHeight="1" thickBot="1" x14ac:dyDescent="0.4">
      <c r="B4" s="386"/>
      <c r="C4" s="387"/>
      <c r="D4" s="387"/>
      <c r="E4" s="387"/>
      <c r="F4" s="387"/>
      <c r="G4" s="387"/>
      <c r="H4" s="387"/>
      <c r="I4" s="387"/>
      <c r="J4" s="387"/>
      <c r="K4" s="387"/>
      <c r="L4" s="388"/>
      <c r="N4" s="384" t="s">
        <v>55</v>
      </c>
      <c r="O4" s="385"/>
      <c r="P4" s="385"/>
      <c r="Q4" s="385"/>
      <c r="R4" s="335" t="s">
        <v>54</v>
      </c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</row>
    <row r="5" spans="2:62" ht="25.5" customHeight="1" x14ac:dyDescent="0.3">
      <c r="B5" s="391" t="s">
        <v>44</v>
      </c>
      <c r="C5" s="374"/>
      <c r="D5" s="374"/>
      <c r="E5" s="374"/>
      <c r="F5" s="374"/>
      <c r="G5" s="375"/>
      <c r="H5" s="390" t="s">
        <v>51</v>
      </c>
      <c r="I5" s="390"/>
      <c r="J5" s="390"/>
      <c r="K5" s="389" t="s">
        <v>52</v>
      </c>
      <c r="L5" s="392" t="s">
        <v>16</v>
      </c>
      <c r="N5" s="65" t="s">
        <v>38</v>
      </c>
      <c r="O5" s="66"/>
      <c r="P5" s="67" t="s">
        <v>1</v>
      </c>
      <c r="Q5" s="67" t="s">
        <v>14</v>
      </c>
      <c r="R5" s="335"/>
      <c r="S5" s="7"/>
      <c r="T5" s="7"/>
      <c r="U5" s="7"/>
      <c r="V5" s="23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</row>
    <row r="6" spans="2:62" ht="36" customHeight="1" x14ac:dyDescent="0.25">
      <c r="B6" s="391"/>
      <c r="C6" s="150" t="s">
        <v>105</v>
      </c>
      <c r="D6" s="150" t="s">
        <v>3</v>
      </c>
      <c r="E6" s="150" t="s">
        <v>15</v>
      </c>
      <c r="F6" s="151" t="s">
        <v>36</v>
      </c>
      <c r="G6" s="152" t="s">
        <v>37</v>
      </c>
      <c r="H6" s="153" t="s">
        <v>50</v>
      </c>
      <c r="I6" s="154" t="s">
        <v>6</v>
      </c>
      <c r="J6" s="154" t="s">
        <v>98</v>
      </c>
      <c r="K6" s="390"/>
      <c r="L6" s="393"/>
      <c r="N6" s="164" t="s">
        <v>8</v>
      </c>
      <c r="O6" s="165"/>
      <c r="P6" s="70">
        <f>SUMIFS(D7:D48,L7:L48,"Skogsbruksvetenskap")</f>
        <v>0</v>
      </c>
      <c r="Q6" s="70">
        <v>135</v>
      </c>
      <c r="R6" s="71">
        <f>IF((Q6-P6)&lt;0,0,SUM(Q6-P6))</f>
        <v>135</v>
      </c>
      <c r="S6" s="7"/>
      <c r="T6" s="192">
        <f>IF(R6&lt;=0,Q6,P6)</f>
        <v>0</v>
      </c>
      <c r="V6" s="23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</row>
    <row r="7" spans="2:62" ht="21" customHeight="1" x14ac:dyDescent="0.25">
      <c r="B7" s="155"/>
      <c r="C7" s="156"/>
      <c r="D7" s="39"/>
      <c r="E7" s="39"/>
      <c r="F7" s="157"/>
      <c r="G7" s="39"/>
      <c r="H7" s="39"/>
      <c r="I7" s="39"/>
      <c r="J7" s="39"/>
      <c r="K7" s="39"/>
      <c r="L7" s="158"/>
      <c r="M7" s="19"/>
      <c r="N7" s="72" t="s">
        <v>9</v>
      </c>
      <c r="O7" s="69"/>
      <c r="P7" s="73">
        <f>SUM(H7:H48)</f>
        <v>0</v>
      </c>
      <c r="Q7" s="73">
        <v>15</v>
      </c>
      <c r="R7" s="71">
        <f t="shared" ref="R7:R15" si="0">IF((Q7-P7)&lt;0,0,SUM(Q7-P7))</f>
        <v>15</v>
      </c>
      <c r="S7" s="19"/>
      <c r="T7" s="51"/>
      <c r="V7" s="23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</row>
    <row r="8" spans="2:62" ht="21" customHeight="1" x14ac:dyDescent="0.25">
      <c r="B8" s="155"/>
      <c r="C8" s="156"/>
      <c r="D8" s="39"/>
      <c r="E8" s="39"/>
      <c r="F8" s="157"/>
      <c r="G8" s="39"/>
      <c r="H8" s="39"/>
      <c r="I8" s="39"/>
      <c r="J8" s="39"/>
      <c r="K8" s="39"/>
      <c r="L8" s="158"/>
      <c r="N8" s="72" t="s">
        <v>6</v>
      </c>
      <c r="O8" s="69"/>
      <c r="P8" s="73">
        <f>SUM(I7:I48)</f>
        <v>0</v>
      </c>
      <c r="Q8" s="73">
        <v>15</v>
      </c>
      <c r="R8" s="71">
        <f t="shared" si="0"/>
        <v>15</v>
      </c>
      <c r="S8" s="19"/>
      <c r="T8" s="51"/>
      <c r="V8" s="23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</row>
    <row r="9" spans="2:62" ht="21" customHeight="1" x14ac:dyDescent="0.25">
      <c r="B9" s="155"/>
      <c r="C9" s="156"/>
      <c r="D9" s="39"/>
      <c r="E9" s="39"/>
      <c r="F9" s="157"/>
      <c r="G9" s="39"/>
      <c r="H9" s="39"/>
      <c r="I9" s="39"/>
      <c r="J9" s="39"/>
      <c r="K9" s="39"/>
      <c r="L9" s="158"/>
      <c r="N9" s="72" t="s">
        <v>7</v>
      </c>
      <c r="O9" s="74"/>
      <c r="P9" s="73">
        <f>SUM(J7:J48)</f>
        <v>0</v>
      </c>
      <c r="Q9" s="75">
        <v>15</v>
      </c>
      <c r="R9" s="71">
        <f t="shared" si="0"/>
        <v>15</v>
      </c>
      <c r="S9" s="19"/>
      <c r="T9" s="51"/>
      <c r="V9" s="23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</row>
    <row r="10" spans="2:62" ht="21" customHeight="1" x14ac:dyDescent="0.25">
      <c r="B10" s="155"/>
      <c r="C10" s="156"/>
      <c r="D10" s="39"/>
      <c r="E10" s="39"/>
      <c r="F10" s="157"/>
      <c r="G10" s="39"/>
      <c r="H10" s="39"/>
      <c r="I10" s="39"/>
      <c r="J10" s="39"/>
      <c r="K10" s="39"/>
      <c r="L10" s="158"/>
      <c r="N10" s="72" t="s">
        <v>119</v>
      </c>
      <c r="O10" s="74"/>
      <c r="P10" s="73">
        <f>SUMIFS(D7:D48,L7:L48,"Skogsbruksvetenskap",E7:E48,"G2F")</f>
        <v>0</v>
      </c>
      <c r="Q10" s="75">
        <v>15</v>
      </c>
      <c r="R10" s="71">
        <f t="shared" si="0"/>
        <v>15</v>
      </c>
      <c r="S10" s="19"/>
      <c r="T10" s="51"/>
      <c r="V10" s="23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</row>
    <row r="11" spans="2:62" ht="21" customHeight="1" x14ac:dyDescent="0.25">
      <c r="B11" s="155"/>
      <c r="C11" s="156"/>
      <c r="D11" s="39"/>
      <c r="E11" s="39"/>
      <c r="F11" s="157"/>
      <c r="G11" s="39"/>
      <c r="H11" s="39"/>
      <c r="I11" s="39"/>
      <c r="J11" s="39"/>
      <c r="K11" s="39"/>
      <c r="L11" s="158"/>
      <c r="N11" s="72" t="s">
        <v>40</v>
      </c>
      <c r="O11" s="74"/>
      <c r="P11" s="73">
        <f>SUMIFS(D7:D48,L7:L48,"Skogsbruksvetenskap",E7:E48,"A1N")+SUMIFS(D7:D48,L7:L48,"Skogsbruksvetenskap",E7:E48,"A1F")</f>
        <v>0</v>
      </c>
      <c r="Q11" s="75">
        <v>30</v>
      </c>
      <c r="R11" s="71">
        <f t="shared" si="0"/>
        <v>30</v>
      </c>
      <c r="S11" s="19"/>
      <c r="T11" s="51"/>
      <c r="V11" s="23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</row>
    <row r="12" spans="2:62" ht="21" customHeight="1" x14ac:dyDescent="0.25">
      <c r="B12" s="155"/>
      <c r="C12" s="156"/>
      <c r="D12" s="134"/>
      <c r="E12" s="134"/>
      <c r="F12" s="159"/>
      <c r="G12" s="134"/>
      <c r="H12" s="134"/>
      <c r="I12" s="134"/>
      <c r="J12" s="134"/>
      <c r="K12" s="134"/>
      <c r="L12" s="158"/>
      <c r="N12" s="166" t="s">
        <v>10</v>
      </c>
      <c r="O12" s="167"/>
      <c r="P12" s="70">
        <f>SUMIFS(D7:D48,L7:L48,"Biologi")</f>
        <v>0</v>
      </c>
      <c r="Q12" s="70">
        <v>30</v>
      </c>
      <c r="R12" s="71">
        <f t="shared" si="0"/>
        <v>30</v>
      </c>
      <c r="S12" s="19"/>
      <c r="T12" s="192">
        <f t="shared" ref="T12:T14" si="1">IF(R12&lt;=0,Q12,P12)</f>
        <v>0</v>
      </c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</row>
    <row r="13" spans="2:62" ht="21" customHeight="1" x14ac:dyDescent="0.25">
      <c r="B13" s="155"/>
      <c r="C13" s="40"/>
      <c r="D13" s="39"/>
      <c r="E13" s="39"/>
      <c r="F13" s="157"/>
      <c r="G13" s="39"/>
      <c r="H13" s="39"/>
      <c r="I13" s="39"/>
      <c r="J13" s="39"/>
      <c r="K13" s="39"/>
      <c r="L13" s="158"/>
      <c r="N13" s="168" t="s">
        <v>11</v>
      </c>
      <c r="O13" s="69"/>
      <c r="P13" s="73">
        <f>SUM(K7:K48)</f>
        <v>0</v>
      </c>
      <c r="Q13" s="73">
        <v>15</v>
      </c>
      <c r="R13" s="71">
        <f t="shared" si="0"/>
        <v>15</v>
      </c>
      <c r="T13" s="51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</row>
    <row r="14" spans="2:62" ht="21" customHeight="1" x14ac:dyDescent="0.25">
      <c r="B14" s="155"/>
      <c r="C14" s="40"/>
      <c r="D14" s="39"/>
      <c r="E14" s="39"/>
      <c r="F14" s="157"/>
      <c r="G14" s="39"/>
      <c r="H14" s="39"/>
      <c r="I14" s="39"/>
      <c r="J14" s="39"/>
      <c r="K14" s="39"/>
      <c r="L14" s="158"/>
      <c r="N14" s="166" t="s">
        <v>12</v>
      </c>
      <c r="O14" s="69"/>
      <c r="P14" s="70">
        <f>SUMIFS(D7:D48,L7:L48,"Företagsekonomi")+SUMIFS(D7:D48,L7:L48,"Nationalekonomi")+SUMIFS(D7:D48,L7:L48,"Bioekonomimanagement")</f>
        <v>0</v>
      </c>
      <c r="Q14" s="70">
        <v>30</v>
      </c>
      <c r="R14" s="71">
        <f t="shared" si="0"/>
        <v>30</v>
      </c>
      <c r="T14" s="192">
        <f t="shared" si="1"/>
        <v>0</v>
      </c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</row>
    <row r="15" spans="2:62" ht="21" customHeight="1" thickBot="1" x14ac:dyDescent="0.3">
      <c r="B15" s="155"/>
      <c r="C15" s="40"/>
      <c r="D15" s="39"/>
      <c r="E15" s="39"/>
      <c r="F15" s="157"/>
      <c r="G15" s="39"/>
      <c r="H15" s="39"/>
      <c r="I15" s="39"/>
      <c r="J15" s="39"/>
      <c r="K15" s="39"/>
      <c r="L15" s="158"/>
      <c r="N15" s="169" t="s">
        <v>2</v>
      </c>
      <c r="O15" s="170"/>
      <c r="P15" s="171">
        <f>SUMIFS(D7:D48,L7:L48,"Företagsekonomi")</f>
        <v>0</v>
      </c>
      <c r="Q15" s="171">
        <v>15</v>
      </c>
      <c r="R15" s="196">
        <f t="shared" si="0"/>
        <v>15</v>
      </c>
      <c r="T15" s="51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</row>
    <row r="16" spans="2:62" ht="21" customHeight="1" x14ac:dyDescent="0.35">
      <c r="B16" s="155"/>
      <c r="C16" s="40"/>
      <c r="D16" s="39"/>
      <c r="E16" s="39"/>
      <c r="F16" s="157"/>
      <c r="G16" s="39"/>
      <c r="H16" s="39"/>
      <c r="I16" s="39"/>
      <c r="J16" s="39"/>
      <c r="K16" s="39"/>
      <c r="L16" s="158"/>
      <c r="N16" s="380" t="s">
        <v>56</v>
      </c>
      <c r="O16" s="381"/>
      <c r="P16" s="381"/>
      <c r="Q16" s="381"/>
      <c r="R16" s="382" t="s">
        <v>54</v>
      </c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</row>
    <row r="17" spans="2:62" ht="21" customHeight="1" x14ac:dyDescent="0.3">
      <c r="B17" s="155"/>
      <c r="C17" s="40"/>
      <c r="D17" s="39"/>
      <c r="E17" s="39"/>
      <c r="F17" s="157"/>
      <c r="G17" s="39"/>
      <c r="H17" s="39"/>
      <c r="I17" s="39"/>
      <c r="J17" s="39"/>
      <c r="K17" s="39"/>
      <c r="L17" s="158"/>
      <c r="N17" s="172" t="s">
        <v>38</v>
      </c>
      <c r="O17" s="79"/>
      <c r="P17" s="79" t="s">
        <v>1</v>
      </c>
      <c r="Q17" s="79" t="s">
        <v>14</v>
      </c>
      <c r="R17" s="383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</row>
    <row r="18" spans="2:62" ht="21" customHeight="1" x14ac:dyDescent="0.25">
      <c r="B18" s="155"/>
      <c r="C18" s="40"/>
      <c r="D18" s="39"/>
      <c r="E18" s="39"/>
      <c r="F18" s="157"/>
      <c r="G18" s="39"/>
      <c r="H18" s="39"/>
      <c r="I18" s="39"/>
      <c r="J18" s="39"/>
      <c r="K18" s="39"/>
      <c r="L18" s="158"/>
      <c r="N18" s="173" t="s">
        <v>57</v>
      </c>
      <c r="O18" s="174"/>
      <c r="P18" s="194">
        <f>SUM(D7:D48)-(T6+T12+T14)-SUMIFS(D7:D48,L7:L48,"Annat ämne")</f>
        <v>0</v>
      </c>
      <c r="Q18" s="175">
        <v>105</v>
      </c>
      <c r="R18" s="197">
        <f>IF((Q18-P18)&lt;0,0,SUM(Q18-P18))</f>
        <v>105</v>
      </c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</row>
    <row r="19" spans="2:62" ht="21" customHeight="1" x14ac:dyDescent="0.25">
      <c r="B19" s="155"/>
      <c r="C19" s="40"/>
      <c r="D19" s="39"/>
      <c r="E19" s="39"/>
      <c r="F19" s="157"/>
      <c r="G19" s="39"/>
      <c r="H19" s="39"/>
      <c r="I19" s="39"/>
      <c r="J19" s="39"/>
      <c r="K19" s="39"/>
      <c r="L19" s="158"/>
      <c r="N19" s="176" t="s">
        <v>35</v>
      </c>
      <c r="O19" s="80"/>
      <c r="P19" s="81">
        <f>SUMIFS(D7:D48,E7:E48,"G2E")</f>
        <v>0</v>
      </c>
      <c r="Q19" s="81">
        <v>15</v>
      </c>
      <c r="R19" s="71">
        <f t="shared" ref="R19:R26" si="2">IF((Q19-P19)&lt;0,0,SUM(Q19-P19))</f>
        <v>15</v>
      </c>
      <c r="V19" s="118"/>
      <c r="W19" s="118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</row>
    <row r="20" spans="2:62" ht="21" customHeight="1" x14ac:dyDescent="0.25">
      <c r="B20" s="155"/>
      <c r="C20" s="40"/>
      <c r="D20" s="39"/>
      <c r="E20" s="39"/>
      <c r="F20" s="157"/>
      <c r="G20" s="39"/>
      <c r="H20" s="39"/>
      <c r="I20" s="39"/>
      <c r="J20" s="39"/>
      <c r="K20" s="39"/>
      <c r="L20" s="158"/>
      <c r="N20" s="176" t="s">
        <v>61</v>
      </c>
      <c r="O20" s="80"/>
      <c r="P20" s="81">
        <f>SUMIFS(D7:D48,E7:E48,"A1N")+SUMIFS(D7:D48,E7:E48,"A1F")+SUMIFS(D7:D48,E7:E48,"A2E")</f>
        <v>0</v>
      </c>
      <c r="Q20" s="81">
        <v>90</v>
      </c>
      <c r="R20" s="71">
        <f>IF((Q20-P20)&lt;0,0,SUM(Q20-P20))</f>
        <v>90</v>
      </c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</row>
    <row r="21" spans="2:62" ht="21" customHeight="1" x14ac:dyDescent="0.25">
      <c r="B21" s="155"/>
      <c r="C21" s="40"/>
      <c r="D21" s="39"/>
      <c r="E21" s="39"/>
      <c r="F21" s="157"/>
      <c r="G21" s="39"/>
      <c r="H21" s="39"/>
      <c r="I21" s="39"/>
      <c r="J21" s="39"/>
      <c r="K21" s="39"/>
      <c r="L21" s="158"/>
      <c r="N21" s="173" t="s">
        <v>73</v>
      </c>
      <c r="O21" s="80"/>
      <c r="P21" s="81"/>
      <c r="Q21" s="81"/>
      <c r="R21" s="71"/>
      <c r="U21" s="365" t="s">
        <v>122</v>
      </c>
      <c r="V21" s="366"/>
      <c r="W21" s="367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</row>
    <row r="22" spans="2:62" ht="21" customHeight="1" x14ac:dyDescent="0.25">
      <c r="B22" s="155"/>
      <c r="C22" s="40"/>
      <c r="D22" s="39"/>
      <c r="E22" s="39"/>
      <c r="F22" s="157"/>
      <c r="G22" s="39"/>
      <c r="H22" s="39"/>
      <c r="I22" s="39"/>
      <c r="J22" s="39"/>
      <c r="K22" s="39"/>
      <c r="L22" s="158"/>
      <c r="N22" s="177" t="s">
        <v>42</v>
      </c>
      <c r="O22" s="80"/>
      <c r="P22" s="83">
        <f>SUMIFS(D7:D48,L7:L48,"Biologi",E7:E48,"A1N")+SUMIFS(D7:D48,L7:L48,"Biologi",E7:E48,"A1F")+SUMIFS(D7:D48,L7:L48,"Biologi",E7:E48,"A2E")</f>
        <v>0</v>
      </c>
      <c r="Q22" s="83">
        <v>60</v>
      </c>
      <c r="R22" s="71">
        <f t="shared" si="2"/>
        <v>60</v>
      </c>
      <c r="U22" s="368"/>
      <c r="V22" s="369"/>
      <c r="W22" s="370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</row>
    <row r="23" spans="2:62" ht="21" customHeight="1" x14ac:dyDescent="0.25">
      <c r="B23" s="155"/>
      <c r="C23" s="40"/>
      <c r="D23" s="39"/>
      <c r="E23" s="39"/>
      <c r="F23" s="157"/>
      <c r="G23" s="39"/>
      <c r="H23" s="39"/>
      <c r="I23" s="39"/>
      <c r="J23" s="39"/>
      <c r="K23" s="39"/>
      <c r="L23" s="158"/>
      <c r="N23" s="177" t="s">
        <v>4</v>
      </c>
      <c r="O23" s="80"/>
      <c r="P23" s="83">
        <f>SUMIFS(D7:D48,L7:L48,"Skogsbruksvetenskap",E7:E48,"A1N")+SUMIFS(D7:D48,L7:L48,"Skogsbruksvetenskap",E7:E48,"A1F")+SUMIFS(D7:D48,L7:L48,"Skogsbruksvetenskap",E7:E48,"A2E")</f>
        <v>0</v>
      </c>
      <c r="Q23" s="83">
        <v>60</v>
      </c>
      <c r="R23" s="71">
        <f t="shared" si="2"/>
        <v>60</v>
      </c>
      <c r="U23" s="368"/>
      <c r="V23" s="369"/>
      <c r="W23" s="370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</row>
    <row r="24" spans="2:62" ht="21" customHeight="1" x14ac:dyDescent="0.25">
      <c r="B24" s="155"/>
      <c r="C24" s="40"/>
      <c r="D24" s="39"/>
      <c r="E24" s="39"/>
      <c r="F24" s="157"/>
      <c r="G24" s="39"/>
      <c r="H24" s="156"/>
      <c r="I24" s="156"/>
      <c r="J24" s="156"/>
      <c r="K24" s="156"/>
      <c r="L24" s="158"/>
      <c r="N24" s="177" t="s">
        <v>2</v>
      </c>
      <c r="O24" s="80"/>
      <c r="P24" s="83">
        <f>SUMIFS(D7:D48,L7:L48,"Företagsekonomi",E7:E48,"A1N")+SUMIFS(D7:D48,L7:L48,"Företagsekonomi",E7:E48,"A1F")+SUMIFS(D7:D48,L7:L48,"Företagsekonomi",E7:E48,"A2E")</f>
        <v>0</v>
      </c>
      <c r="Q24" s="83">
        <v>60</v>
      </c>
      <c r="R24" s="71">
        <f t="shared" si="2"/>
        <v>60</v>
      </c>
      <c r="U24" s="368"/>
      <c r="V24" s="369"/>
      <c r="W24" s="370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</row>
    <row r="25" spans="2:62" ht="21" customHeight="1" x14ac:dyDescent="0.25">
      <c r="B25" s="155"/>
      <c r="C25" s="40"/>
      <c r="D25" s="39"/>
      <c r="E25" s="39"/>
      <c r="F25" s="157"/>
      <c r="G25" s="39"/>
      <c r="H25" s="156"/>
      <c r="I25" s="156"/>
      <c r="J25" s="156"/>
      <c r="K25" s="156"/>
      <c r="L25" s="158"/>
      <c r="N25" s="177" t="s">
        <v>34</v>
      </c>
      <c r="O25" s="80"/>
      <c r="P25" s="83">
        <f>SUMIFS(D7:D48,L7:L48,"Bioekonomimanagement",E7:E48,"A1N")+SUMIFS(D7:D48,L7:L48,"Bioekonomimanagement",E7:E48,"A1F")+SUMIFS(D7:D48,L7:L48,"Bioekonomimanagement",E7:E48,"A2E")</f>
        <v>0</v>
      </c>
      <c r="Q25" s="83">
        <v>60</v>
      </c>
      <c r="R25" s="71">
        <f t="shared" si="2"/>
        <v>60</v>
      </c>
      <c r="U25" s="368"/>
      <c r="V25" s="369"/>
      <c r="W25" s="370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</row>
    <row r="26" spans="2:62" ht="21" customHeight="1" thickBot="1" x14ac:dyDescent="0.3">
      <c r="B26" s="155"/>
      <c r="C26" s="40"/>
      <c r="D26" s="39"/>
      <c r="E26" s="39"/>
      <c r="F26" s="157"/>
      <c r="G26" s="39"/>
      <c r="H26" s="40"/>
      <c r="I26" s="40"/>
      <c r="J26" s="40"/>
      <c r="K26" s="40"/>
      <c r="L26" s="158"/>
      <c r="N26" s="178" t="s">
        <v>70</v>
      </c>
      <c r="O26" s="179"/>
      <c r="P26" s="86">
        <f>SUMIFS(D7:D48,E7:E48,"A2E")</f>
        <v>0</v>
      </c>
      <c r="Q26" s="180">
        <v>30</v>
      </c>
      <c r="R26" s="196">
        <f t="shared" si="2"/>
        <v>30</v>
      </c>
      <c r="U26" s="368"/>
      <c r="V26" s="369"/>
      <c r="W26" s="370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</row>
    <row r="27" spans="2:62" ht="21" customHeight="1" thickBot="1" x14ac:dyDescent="0.35">
      <c r="B27" s="155"/>
      <c r="C27" s="40"/>
      <c r="D27" s="39"/>
      <c r="E27" s="39"/>
      <c r="F27" s="157"/>
      <c r="G27" s="39"/>
      <c r="H27" s="40"/>
      <c r="I27" s="160"/>
      <c r="J27" s="160"/>
      <c r="K27" s="135"/>
      <c r="L27" s="158"/>
      <c r="N27" s="181" t="s">
        <v>67</v>
      </c>
      <c r="O27" s="182"/>
      <c r="P27" s="183">
        <f>SUM(D7:D48)</f>
        <v>0</v>
      </c>
      <c r="Q27" s="183">
        <v>300</v>
      </c>
      <c r="R27" s="184">
        <f>IF((Q27-P27)&lt;0,0,SUM(Q27-P27))</f>
        <v>300</v>
      </c>
      <c r="U27" s="371"/>
      <c r="V27" s="372"/>
      <c r="W27" s="373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</row>
    <row r="28" spans="2:62" ht="21" customHeight="1" x14ac:dyDescent="0.25">
      <c r="B28" s="155"/>
      <c r="C28" s="40"/>
      <c r="D28" s="39"/>
      <c r="E28" s="39"/>
      <c r="F28" s="157"/>
      <c r="G28" s="39"/>
      <c r="H28" s="40"/>
      <c r="I28" s="160"/>
      <c r="J28" s="160"/>
      <c r="K28" s="135"/>
      <c r="L28" s="158"/>
      <c r="N28" s="161"/>
      <c r="O28" s="161"/>
      <c r="P28" s="25"/>
      <c r="Q28" s="162"/>
      <c r="R28" s="44"/>
      <c r="V28" s="118"/>
      <c r="W28" s="118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</row>
    <row r="29" spans="2:62" ht="21" customHeight="1" x14ac:dyDescent="0.25">
      <c r="B29" s="155"/>
      <c r="C29" s="40"/>
      <c r="D29" s="39"/>
      <c r="E29" s="39"/>
      <c r="F29" s="157"/>
      <c r="G29" s="39"/>
      <c r="H29" s="40"/>
      <c r="I29" s="160"/>
      <c r="J29" s="160"/>
      <c r="K29" s="135"/>
      <c r="L29" s="158"/>
      <c r="N29" s="161"/>
      <c r="O29" s="161"/>
      <c r="P29" s="25"/>
      <c r="Q29" s="162"/>
      <c r="R29" s="4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</row>
    <row r="30" spans="2:62" ht="21" customHeight="1" x14ac:dyDescent="0.25">
      <c r="B30" s="155"/>
      <c r="C30" s="40"/>
      <c r="D30" s="39"/>
      <c r="E30" s="39"/>
      <c r="F30" s="157"/>
      <c r="G30" s="39"/>
      <c r="H30" s="40"/>
      <c r="I30" s="160"/>
      <c r="J30" s="160"/>
      <c r="K30" s="135"/>
      <c r="L30" s="158"/>
      <c r="N30" s="161"/>
      <c r="O30" s="161"/>
      <c r="P30" s="25"/>
      <c r="Q30" s="162"/>
      <c r="R30" s="4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</row>
    <row r="31" spans="2:62" ht="21" customHeight="1" x14ac:dyDescent="0.25">
      <c r="B31" s="155"/>
      <c r="C31" s="40"/>
      <c r="D31" s="39"/>
      <c r="E31" s="39"/>
      <c r="F31" s="157"/>
      <c r="G31" s="39"/>
      <c r="H31" s="40"/>
      <c r="I31" s="160"/>
      <c r="J31" s="160"/>
      <c r="K31" s="135"/>
      <c r="L31" s="158"/>
      <c r="N31" s="161"/>
      <c r="O31" s="161"/>
      <c r="P31" s="25"/>
      <c r="Q31" s="162"/>
      <c r="R31" s="4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</row>
    <row r="32" spans="2:62" ht="21" customHeight="1" x14ac:dyDescent="0.25">
      <c r="B32" s="155"/>
      <c r="C32" s="40"/>
      <c r="D32" s="39"/>
      <c r="E32" s="39"/>
      <c r="F32" s="157"/>
      <c r="G32" s="39"/>
      <c r="H32" s="40"/>
      <c r="I32" s="40"/>
      <c r="J32" s="40"/>
      <c r="K32" s="40"/>
      <c r="L32" s="158"/>
      <c r="N32" s="161"/>
      <c r="O32" s="161"/>
      <c r="P32" s="25"/>
      <c r="Q32" s="162"/>
      <c r="R32" s="4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</row>
    <row r="33" spans="2:62" ht="21" customHeight="1" x14ac:dyDescent="0.25">
      <c r="B33" s="202"/>
      <c r="C33" s="200"/>
      <c r="D33" s="39"/>
      <c r="E33" s="39"/>
      <c r="F33" s="157"/>
      <c r="G33" s="39"/>
      <c r="H33" s="200"/>
      <c r="I33" s="200"/>
      <c r="J33" s="200"/>
      <c r="K33" s="200"/>
      <c r="L33" s="158"/>
      <c r="N33" s="161"/>
      <c r="O33" s="161"/>
      <c r="P33" s="25"/>
      <c r="Q33" s="162"/>
      <c r="R33" s="4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</row>
    <row r="34" spans="2:62" ht="21" customHeight="1" x14ac:dyDescent="0.25">
      <c r="B34" s="202"/>
      <c r="C34" s="200"/>
      <c r="D34" s="39"/>
      <c r="E34" s="39"/>
      <c r="F34" s="157"/>
      <c r="G34" s="39"/>
      <c r="H34" s="200"/>
      <c r="I34" s="200"/>
      <c r="J34" s="200"/>
      <c r="K34" s="200"/>
      <c r="L34" s="158"/>
      <c r="N34" s="161"/>
      <c r="O34" s="161"/>
      <c r="P34" s="25"/>
      <c r="Q34" s="162"/>
      <c r="R34" s="4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</row>
    <row r="35" spans="2:62" ht="19.5" customHeight="1" x14ac:dyDescent="0.25">
      <c r="B35" s="203"/>
      <c r="C35" s="199"/>
      <c r="D35" s="39"/>
      <c r="E35" s="39"/>
      <c r="F35" s="157"/>
      <c r="G35" s="39"/>
      <c r="H35" s="201"/>
      <c r="I35" s="201"/>
      <c r="J35" s="201"/>
      <c r="K35" s="198"/>
      <c r="L35" s="158"/>
      <c r="N35" s="4"/>
      <c r="O35" s="4"/>
      <c r="P35" s="4"/>
      <c r="Q35" s="4"/>
      <c r="R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</row>
    <row r="36" spans="2:62" ht="22.5" customHeight="1" x14ac:dyDescent="0.25">
      <c r="B36" s="203"/>
      <c r="C36" s="199"/>
      <c r="D36" s="39"/>
      <c r="E36" s="39"/>
      <c r="F36" s="157"/>
      <c r="G36" s="39"/>
      <c r="H36" s="199"/>
      <c r="I36" s="198"/>
      <c r="J36" s="199"/>
      <c r="K36" s="198"/>
      <c r="L36" s="158"/>
      <c r="N36" s="4"/>
      <c r="O36" s="4"/>
      <c r="P36" s="4"/>
      <c r="Q36" s="4"/>
      <c r="R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</row>
    <row r="37" spans="2:62" ht="21" customHeight="1" x14ac:dyDescent="0.25">
      <c r="B37" s="155"/>
      <c r="C37" s="40"/>
      <c r="D37" s="39"/>
      <c r="E37" s="39"/>
      <c r="F37" s="157"/>
      <c r="G37" s="39"/>
      <c r="H37" s="41"/>
      <c r="I37" s="41"/>
      <c r="J37" s="41"/>
      <c r="K37" s="41"/>
      <c r="L37" s="158"/>
      <c r="N37" s="4"/>
      <c r="O37" s="4"/>
      <c r="P37" s="4"/>
      <c r="Q37" s="4"/>
      <c r="R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</row>
    <row r="38" spans="2:62" ht="21" customHeight="1" x14ac:dyDescent="0.25">
      <c r="B38" s="155"/>
      <c r="C38" s="40"/>
      <c r="D38" s="39"/>
      <c r="E38" s="39"/>
      <c r="F38" s="157"/>
      <c r="G38" s="39"/>
      <c r="H38" s="41"/>
      <c r="I38" s="41"/>
      <c r="J38" s="41"/>
      <c r="K38" s="41"/>
      <c r="L38" s="158"/>
      <c r="N38" s="4"/>
      <c r="O38" s="4"/>
      <c r="P38" s="4"/>
      <c r="Q38" s="4"/>
      <c r="R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</row>
    <row r="39" spans="2:62" ht="21" customHeight="1" x14ac:dyDescent="0.25">
      <c r="B39" s="155"/>
      <c r="C39" s="40"/>
      <c r="D39" s="39"/>
      <c r="E39" s="39"/>
      <c r="F39" s="157"/>
      <c r="G39" s="39"/>
      <c r="H39" s="41"/>
      <c r="I39" s="41"/>
      <c r="J39" s="41"/>
      <c r="K39" s="41"/>
      <c r="L39" s="158"/>
      <c r="N39" s="4"/>
      <c r="O39" s="4"/>
      <c r="P39" s="4"/>
      <c r="Q39" s="4"/>
      <c r="R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4"/>
      <c r="AW39" s="4"/>
      <c r="AX39" s="4"/>
      <c r="AY39" s="4"/>
      <c r="AZ39" s="4"/>
      <c r="BA39" s="4"/>
      <c r="BB39" s="4"/>
      <c r="BC39" s="4"/>
      <c r="BD39" s="4"/>
      <c r="BE39" s="4"/>
      <c r="BF39" s="4"/>
      <c r="BG39" s="4"/>
      <c r="BH39" s="4"/>
      <c r="BI39" s="4"/>
      <c r="BJ39" s="4"/>
    </row>
    <row r="40" spans="2:62" ht="21" customHeight="1" x14ac:dyDescent="0.25">
      <c r="B40" s="155"/>
      <c r="C40" s="40"/>
      <c r="D40" s="39"/>
      <c r="E40" s="39"/>
      <c r="F40" s="157"/>
      <c r="G40" s="39"/>
      <c r="H40" s="41"/>
      <c r="I40" s="41"/>
      <c r="J40" s="41"/>
      <c r="K40" s="41"/>
      <c r="L40" s="158"/>
      <c r="N40" s="4"/>
      <c r="O40" s="4"/>
      <c r="P40" s="4"/>
      <c r="Q40" s="4"/>
      <c r="R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4"/>
      <c r="AZ40" s="4"/>
      <c r="BA40" s="4"/>
      <c r="BB40" s="4"/>
      <c r="BC40" s="4"/>
      <c r="BD40" s="4"/>
      <c r="BE40" s="4"/>
      <c r="BF40" s="4"/>
      <c r="BG40" s="4"/>
      <c r="BH40" s="4"/>
      <c r="BI40" s="4"/>
      <c r="BJ40" s="4"/>
    </row>
    <row r="41" spans="2:62" ht="21" customHeight="1" x14ac:dyDescent="0.25">
      <c r="B41" s="155"/>
      <c r="C41" s="40"/>
      <c r="D41" s="39"/>
      <c r="E41" s="39"/>
      <c r="F41" s="157"/>
      <c r="G41" s="39"/>
      <c r="H41" s="41"/>
      <c r="I41" s="41"/>
      <c r="J41" s="41"/>
      <c r="K41" s="41"/>
      <c r="L41" s="158"/>
      <c r="N41" s="4"/>
      <c r="O41" s="4"/>
      <c r="P41" s="4"/>
      <c r="Q41" s="4"/>
      <c r="R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4"/>
    </row>
    <row r="42" spans="2:62" ht="21" customHeight="1" x14ac:dyDescent="0.25">
      <c r="B42" s="155"/>
      <c r="C42" s="40"/>
      <c r="D42" s="39"/>
      <c r="E42" s="39"/>
      <c r="F42" s="157"/>
      <c r="G42" s="39"/>
      <c r="H42" s="41"/>
      <c r="I42" s="41"/>
      <c r="J42" s="41"/>
      <c r="K42" s="41"/>
      <c r="L42" s="158"/>
      <c r="N42" s="4"/>
      <c r="O42" s="4"/>
      <c r="P42" s="4"/>
      <c r="Q42" s="4"/>
      <c r="R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  <c r="AY42" s="4"/>
      <c r="AZ42" s="4"/>
      <c r="BA42" s="4"/>
      <c r="BB42" s="4"/>
      <c r="BC42" s="4"/>
      <c r="BD42" s="4"/>
      <c r="BE42" s="4"/>
      <c r="BF42" s="4"/>
      <c r="BG42" s="4"/>
      <c r="BH42" s="4"/>
      <c r="BI42" s="4"/>
      <c r="BJ42" s="4"/>
    </row>
    <row r="43" spans="2:62" ht="21" customHeight="1" x14ac:dyDescent="0.25">
      <c r="B43" s="155"/>
      <c r="C43" s="40"/>
      <c r="D43" s="39"/>
      <c r="E43" s="39"/>
      <c r="F43" s="157"/>
      <c r="G43" s="39"/>
      <c r="H43" s="41"/>
      <c r="I43" s="41"/>
      <c r="J43" s="41"/>
      <c r="K43" s="41"/>
      <c r="L43" s="158"/>
      <c r="N43" s="4"/>
      <c r="O43" s="4"/>
      <c r="P43" s="4"/>
      <c r="Q43" s="4"/>
      <c r="R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4"/>
      <c r="AX43" s="4"/>
      <c r="AY43" s="4"/>
      <c r="AZ43" s="4"/>
      <c r="BA43" s="4"/>
      <c r="BB43" s="4"/>
      <c r="BC43" s="4"/>
      <c r="BD43" s="4"/>
      <c r="BE43" s="4"/>
      <c r="BF43" s="4"/>
      <c r="BG43" s="4"/>
      <c r="BH43" s="4"/>
      <c r="BI43" s="4"/>
      <c r="BJ43" s="4"/>
    </row>
    <row r="44" spans="2:62" ht="21" customHeight="1" x14ac:dyDescent="0.25">
      <c r="B44" s="155"/>
      <c r="C44" s="40"/>
      <c r="D44" s="39"/>
      <c r="E44" s="39"/>
      <c r="F44" s="157"/>
      <c r="G44" s="39"/>
      <c r="H44" s="41"/>
      <c r="I44" s="41"/>
      <c r="J44" s="41"/>
      <c r="K44" s="41"/>
      <c r="L44" s="158"/>
      <c r="N44" s="4"/>
      <c r="O44" s="4"/>
      <c r="P44" s="4"/>
      <c r="Q44" s="4"/>
      <c r="R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4"/>
      <c r="AV44" s="4"/>
      <c r="AW44" s="4"/>
      <c r="AX44" s="4"/>
      <c r="AY44" s="4"/>
      <c r="AZ44" s="4"/>
      <c r="BA44" s="4"/>
      <c r="BB44" s="4"/>
      <c r="BC44" s="4"/>
      <c r="BD44" s="4"/>
      <c r="BE44" s="4"/>
      <c r="BF44" s="4"/>
      <c r="BG44" s="4"/>
      <c r="BH44" s="4"/>
      <c r="BI44" s="4"/>
      <c r="BJ44" s="4"/>
    </row>
    <row r="45" spans="2:62" ht="21" customHeight="1" x14ac:dyDescent="0.25">
      <c r="B45" s="155"/>
      <c r="C45" s="40"/>
      <c r="D45" s="39"/>
      <c r="E45" s="39"/>
      <c r="F45" s="157"/>
      <c r="G45" s="39"/>
      <c r="H45" s="41"/>
      <c r="I45" s="41"/>
      <c r="J45" s="41"/>
      <c r="K45" s="41"/>
      <c r="L45" s="158"/>
      <c r="N45" s="4"/>
      <c r="O45" s="4"/>
      <c r="P45" s="4"/>
      <c r="Q45" s="4"/>
      <c r="R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"/>
      <c r="AZ45" s="4"/>
      <c r="BA45" s="4"/>
      <c r="BB45" s="4"/>
      <c r="BC45" s="4"/>
      <c r="BD45" s="4"/>
      <c r="BE45" s="4"/>
      <c r="BF45" s="4"/>
      <c r="BG45" s="4"/>
      <c r="BH45" s="4"/>
      <c r="BI45" s="4"/>
      <c r="BJ45" s="4"/>
    </row>
    <row r="46" spans="2:62" ht="21" customHeight="1" x14ac:dyDescent="0.25">
      <c r="B46" s="155"/>
      <c r="C46" s="40"/>
      <c r="D46" s="39"/>
      <c r="E46" s="39"/>
      <c r="F46" s="157"/>
      <c r="G46" s="39"/>
      <c r="H46" s="41"/>
      <c r="I46" s="41"/>
      <c r="J46" s="41"/>
      <c r="K46" s="41"/>
      <c r="L46" s="158"/>
      <c r="N46" s="4"/>
      <c r="O46" s="4"/>
      <c r="P46" s="4"/>
      <c r="Q46" s="4"/>
      <c r="R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4"/>
      <c r="BA46" s="4"/>
      <c r="BB46" s="4"/>
      <c r="BC46" s="4"/>
      <c r="BD46" s="4"/>
      <c r="BE46" s="4"/>
      <c r="BF46" s="4"/>
      <c r="BG46" s="4"/>
      <c r="BH46" s="4"/>
      <c r="BI46" s="4"/>
      <c r="BJ46" s="4"/>
    </row>
    <row r="47" spans="2:62" ht="21" customHeight="1" x14ac:dyDescent="0.25">
      <c r="B47" s="155"/>
      <c r="C47" s="40"/>
      <c r="D47" s="39"/>
      <c r="E47" s="39"/>
      <c r="F47" s="157"/>
      <c r="G47" s="39"/>
      <c r="H47" s="41"/>
      <c r="I47" s="41"/>
      <c r="J47" s="41"/>
      <c r="K47" s="41"/>
      <c r="L47" s="158"/>
      <c r="N47" s="4"/>
      <c r="O47" s="4"/>
      <c r="P47" s="4"/>
      <c r="Q47" s="4"/>
      <c r="R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  <c r="AR47" s="4"/>
      <c r="AS47" s="4"/>
      <c r="AT47" s="4"/>
      <c r="AU47" s="4"/>
      <c r="AV47" s="4"/>
      <c r="AW47" s="4"/>
      <c r="AX47" s="4"/>
      <c r="AY47" s="4"/>
      <c r="AZ47" s="4"/>
      <c r="BA47" s="4"/>
      <c r="BB47" s="4"/>
      <c r="BC47" s="4"/>
      <c r="BD47" s="4"/>
      <c r="BE47" s="4"/>
      <c r="BF47" s="4"/>
      <c r="BG47" s="4"/>
      <c r="BH47" s="4"/>
      <c r="BI47" s="4"/>
      <c r="BJ47" s="4"/>
    </row>
    <row r="48" spans="2:62" ht="21" customHeight="1" thickBot="1" x14ac:dyDescent="0.3">
      <c r="B48" s="163"/>
      <c r="C48" s="47"/>
      <c r="D48" s="46"/>
      <c r="E48" s="46"/>
      <c r="F48" s="47"/>
      <c r="G48" s="46"/>
      <c r="H48" s="48"/>
      <c r="I48" s="48"/>
      <c r="J48" s="48"/>
      <c r="K48" s="48"/>
      <c r="L48" s="49"/>
      <c r="N48" s="4"/>
      <c r="O48" s="4"/>
      <c r="P48" s="4"/>
      <c r="Q48" s="4"/>
      <c r="R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  <c r="AR48" s="4"/>
      <c r="AS48" s="4"/>
      <c r="AT48" s="4"/>
      <c r="AU48" s="4"/>
      <c r="AV48" s="4"/>
      <c r="AW48" s="4"/>
      <c r="AX48" s="4"/>
      <c r="AY48" s="4"/>
      <c r="AZ48" s="4"/>
      <c r="BA48" s="4"/>
      <c r="BB48" s="4"/>
      <c r="BC48" s="4"/>
      <c r="BD48" s="4"/>
      <c r="BE48" s="4"/>
      <c r="BF48" s="4"/>
      <c r="BG48" s="4"/>
      <c r="BH48" s="4"/>
      <c r="BI48" s="4"/>
      <c r="BJ48" s="4"/>
    </row>
    <row r="49" spans="2:62" ht="21" customHeight="1" x14ac:dyDescent="0.25">
      <c r="B49" s="4"/>
      <c r="C49" s="4"/>
      <c r="D49" s="50"/>
      <c r="E49" s="50"/>
      <c r="F49" s="4"/>
      <c r="G49" s="4"/>
      <c r="H49" s="4"/>
      <c r="I49" s="4"/>
      <c r="J49" s="4"/>
      <c r="K49" s="4"/>
      <c r="L49" s="4"/>
      <c r="N49" s="4"/>
      <c r="O49" s="4"/>
      <c r="P49" s="4"/>
      <c r="Q49" s="4"/>
      <c r="R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4"/>
      <c r="AR49" s="4"/>
      <c r="AS49" s="4"/>
      <c r="AT49" s="4"/>
      <c r="AU49" s="4"/>
      <c r="AV49" s="4"/>
      <c r="AW49" s="4"/>
      <c r="AX49" s="4"/>
      <c r="AY49" s="4"/>
      <c r="AZ49" s="4"/>
      <c r="BA49" s="4"/>
      <c r="BB49" s="4"/>
      <c r="BC49" s="4"/>
      <c r="BD49" s="4"/>
      <c r="BE49" s="4"/>
      <c r="BF49" s="4"/>
      <c r="BG49" s="4"/>
      <c r="BH49" s="4"/>
      <c r="BI49" s="4"/>
      <c r="BJ49" s="4"/>
    </row>
    <row r="50" spans="2:62" ht="21" customHeight="1" x14ac:dyDescent="0.25"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N50" s="4"/>
      <c r="O50" s="4"/>
      <c r="P50" s="4"/>
      <c r="Q50" s="4"/>
      <c r="R50" s="4"/>
      <c r="V50" s="4"/>
      <c r="W50" s="4"/>
      <c r="X50" s="4"/>
      <c r="Y50" s="4"/>
      <c r="Z50" s="4"/>
      <c r="AA50" s="4"/>
      <c r="AB50" s="4"/>
      <c r="AC50" s="4"/>
      <c r="AD50" s="4"/>
      <c r="AE50" s="4"/>
      <c r="AF50" s="4"/>
      <c r="AG50" s="4"/>
      <c r="AH50" s="4"/>
      <c r="AI50" s="4"/>
      <c r="AJ50" s="4"/>
      <c r="AK50" s="4"/>
      <c r="AL50" s="4"/>
      <c r="AM50" s="4"/>
      <c r="AN50" s="4"/>
      <c r="AO50" s="4"/>
      <c r="AP50" s="4"/>
      <c r="AQ50" s="4"/>
      <c r="AR50" s="4"/>
      <c r="AS50" s="4"/>
      <c r="AT50" s="4"/>
      <c r="AU50" s="4"/>
      <c r="AV50" s="4"/>
      <c r="AW50" s="4"/>
      <c r="AX50" s="4"/>
      <c r="AY50" s="4"/>
      <c r="AZ50" s="4"/>
      <c r="BA50" s="4"/>
      <c r="BB50" s="4"/>
      <c r="BC50" s="4"/>
      <c r="BD50" s="4"/>
      <c r="BE50" s="4"/>
      <c r="BF50" s="4"/>
      <c r="BG50" s="4"/>
      <c r="BH50" s="4"/>
      <c r="BI50" s="4"/>
      <c r="BJ50" s="4"/>
    </row>
    <row r="51" spans="2:62" ht="21" customHeight="1" x14ac:dyDescent="0.25"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N51" s="4"/>
      <c r="O51" s="4"/>
      <c r="P51" s="4"/>
      <c r="Q51" s="4"/>
      <c r="R51" s="4"/>
      <c r="V51" s="4"/>
      <c r="W51" s="4"/>
      <c r="X51" s="4"/>
      <c r="Y51" s="4"/>
      <c r="Z51" s="4"/>
      <c r="AA51" s="4"/>
      <c r="AB51" s="4"/>
      <c r="AC51" s="4"/>
      <c r="AD51" s="4"/>
      <c r="AE51" s="4"/>
      <c r="AF51" s="4"/>
      <c r="AG51" s="4"/>
      <c r="AH51" s="4"/>
      <c r="AI51" s="4"/>
      <c r="AJ51" s="4"/>
      <c r="AK51" s="4"/>
      <c r="AL51" s="4"/>
      <c r="AM51" s="4"/>
      <c r="AN51" s="4"/>
      <c r="AO51" s="4"/>
      <c r="AP51" s="4"/>
      <c r="AQ51" s="4"/>
      <c r="AR51" s="4"/>
      <c r="AS51" s="4"/>
      <c r="AT51" s="4"/>
      <c r="AU51" s="4"/>
      <c r="AV51" s="4"/>
      <c r="AW51" s="4"/>
      <c r="AX51" s="4"/>
      <c r="AY51" s="4"/>
      <c r="AZ51" s="4"/>
      <c r="BA51" s="4"/>
      <c r="BB51" s="4"/>
      <c r="BC51" s="4"/>
      <c r="BD51" s="4"/>
      <c r="BE51" s="4"/>
      <c r="BF51" s="4"/>
      <c r="BG51" s="4"/>
      <c r="BH51" s="4"/>
      <c r="BI51" s="4"/>
      <c r="BJ51" s="4"/>
    </row>
    <row r="52" spans="2:62" ht="17.25" customHeight="1" x14ac:dyDescent="0.25"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N52" s="4"/>
      <c r="O52" s="4"/>
      <c r="P52" s="4"/>
      <c r="Q52" s="4"/>
      <c r="R52" s="4"/>
      <c r="V52" s="4"/>
      <c r="W52" s="4"/>
      <c r="X52" s="4"/>
      <c r="Y52" s="4"/>
      <c r="Z52" s="4"/>
      <c r="AA52" s="4"/>
      <c r="AB52" s="4"/>
      <c r="AC52" s="4"/>
      <c r="AD52" s="4"/>
      <c r="AE52" s="4"/>
      <c r="AF52" s="4"/>
      <c r="AG52" s="4"/>
      <c r="AH52" s="4"/>
      <c r="AI52" s="4"/>
      <c r="AJ52" s="4"/>
      <c r="AK52" s="4"/>
      <c r="AL52" s="4"/>
      <c r="AM52" s="4"/>
      <c r="AN52" s="4"/>
      <c r="AO52" s="4"/>
      <c r="AP52" s="4"/>
      <c r="AQ52" s="4"/>
      <c r="AR52" s="4"/>
      <c r="AS52" s="4"/>
      <c r="AT52" s="4"/>
      <c r="AU52" s="4"/>
      <c r="AV52" s="4"/>
      <c r="AW52" s="4"/>
      <c r="AX52" s="4"/>
      <c r="AY52" s="4"/>
      <c r="AZ52" s="4"/>
      <c r="BA52" s="4"/>
      <c r="BB52" s="4"/>
      <c r="BC52" s="4"/>
      <c r="BD52" s="4"/>
      <c r="BE52" s="4"/>
      <c r="BF52" s="4"/>
      <c r="BG52" s="4"/>
      <c r="BH52" s="4"/>
      <c r="BI52" s="4"/>
      <c r="BJ52" s="4"/>
    </row>
    <row r="53" spans="2:62" ht="17.25" customHeight="1" x14ac:dyDescent="0.25"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N53" s="4"/>
      <c r="O53" s="4"/>
      <c r="P53" s="4"/>
      <c r="Q53" s="4"/>
      <c r="R53" s="4"/>
      <c r="V53" s="4"/>
      <c r="W53" s="4"/>
      <c r="X53" s="4"/>
      <c r="Y53" s="4"/>
      <c r="Z53" s="4"/>
      <c r="AA53" s="4"/>
      <c r="AB53" s="4"/>
      <c r="AC53" s="4"/>
      <c r="AD53" s="4"/>
      <c r="AE53" s="4"/>
      <c r="AF53" s="4"/>
      <c r="AG53" s="4"/>
      <c r="AH53" s="4"/>
      <c r="AI53" s="4"/>
      <c r="AJ53" s="4"/>
      <c r="AK53" s="4"/>
      <c r="AL53" s="4"/>
      <c r="AM53" s="4"/>
      <c r="AN53" s="4"/>
      <c r="AO53" s="4"/>
      <c r="AP53" s="4"/>
      <c r="AQ53" s="4"/>
      <c r="AR53" s="4"/>
      <c r="AS53" s="4"/>
      <c r="AT53" s="4"/>
      <c r="AU53" s="4"/>
      <c r="AV53" s="4"/>
      <c r="AW53" s="4"/>
      <c r="AX53" s="4"/>
      <c r="AY53" s="4"/>
      <c r="AZ53" s="4"/>
      <c r="BA53" s="4"/>
      <c r="BB53" s="4"/>
      <c r="BC53" s="4"/>
      <c r="BD53" s="4"/>
      <c r="BE53" s="4"/>
      <c r="BF53" s="4"/>
      <c r="BG53" s="4"/>
      <c r="BH53" s="4"/>
      <c r="BI53" s="4"/>
      <c r="BJ53" s="4"/>
    </row>
    <row r="54" spans="2:62" ht="17.25" customHeight="1" x14ac:dyDescent="0.25"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N54" s="4"/>
      <c r="O54" s="4"/>
      <c r="P54" s="4"/>
      <c r="Q54" s="4"/>
      <c r="R54" s="4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  <c r="AQ54" s="4"/>
      <c r="AR54" s="4"/>
      <c r="AS54" s="4"/>
      <c r="AT54" s="4"/>
      <c r="AU54" s="4"/>
      <c r="AV54" s="4"/>
      <c r="AW54" s="4"/>
      <c r="AX54" s="4"/>
      <c r="AY54" s="4"/>
      <c r="AZ54" s="4"/>
      <c r="BA54" s="4"/>
      <c r="BB54" s="4"/>
      <c r="BC54" s="4"/>
      <c r="BD54" s="4"/>
      <c r="BE54" s="4"/>
      <c r="BF54" s="4"/>
      <c r="BG54" s="4"/>
      <c r="BH54" s="4"/>
      <c r="BI54" s="4"/>
      <c r="BJ54" s="4"/>
    </row>
    <row r="55" spans="2:62" ht="17.25" customHeight="1" x14ac:dyDescent="0.25"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N55" s="4"/>
      <c r="O55" s="4"/>
      <c r="P55" s="4"/>
      <c r="Q55" s="4"/>
      <c r="R55" s="4"/>
      <c r="V55" s="4"/>
      <c r="W55" s="4"/>
      <c r="X55" s="4"/>
      <c r="Y55" s="4"/>
      <c r="Z55" s="4"/>
      <c r="AA55" s="4"/>
      <c r="AB55" s="4"/>
      <c r="AC55" s="4"/>
      <c r="AD55" s="4"/>
      <c r="AE55" s="4"/>
      <c r="AF55" s="4"/>
      <c r="AG55" s="4"/>
      <c r="AH55" s="4"/>
      <c r="AI55" s="4"/>
      <c r="AJ55" s="4"/>
      <c r="AK55" s="4"/>
      <c r="AL55" s="4"/>
      <c r="AM55" s="4"/>
      <c r="AN55" s="4"/>
      <c r="AO55" s="4"/>
      <c r="AP55" s="4"/>
      <c r="AQ55" s="4"/>
      <c r="AR55" s="4"/>
      <c r="AS55" s="4"/>
      <c r="AT55" s="4"/>
      <c r="AU55" s="4"/>
      <c r="AV55" s="4"/>
      <c r="AW55" s="4"/>
      <c r="AX55" s="4"/>
      <c r="AY55" s="4"/>
      <c r="AZ55" s="4"/>
      <c r="BA55" s="4"/>
      <c r="BB55" s="4"/>
    </row>
    <row r="56" spans="2:62" ht="17.25" customHeight="1" x14ac:dyDescent="0.25"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N56" s="4"/>
      <c r="O56" s="4"/>
      <c r="P56" s="4"/>
      <c r="Q56" s="4"/>
      <c r="R56" s="4"/>
      <c r="V56" s="4"/>
      <c r="W56" s="4"/>
      <c r="X56" s="4"/>
      <c r="Y56" s="4"/>
      <c r="Z56" s="4"/>
      <c r="AA56" s="4"/>
      <c r="AB56" s="4"/>
      <c r="AC56" s="4"/>
      <c r="AD56" s="4"/>
      <c r="AE56" s="4"/>
      <c r="AF56" s="4"/>
      <c r="AG56" s="4"/>
      <c r="AH56" s="4"/>
      <c r="AI56" s="4"/>
      <c r="AJ56" s="4"/>
      <c r="AK56" s="4"/>
      <c r="AL56" s="4"/>
      <c r="AM56" s="4"/>
      <c r="AN56" s="4"/>
      <c r="AO56" s="4"/>
      <c r="AP56" s="4"/>
      <c r="AQ56" s="4"/>
      <c r="AR56" s="4"/>
      <c r="AS56" s="4"/>
      <c r="AT56" s="4"/>
      <c r="AU56" s="4"/>
      <c r="AV56" s="4"/>
      <c r="AW56" s="4"/>
      <c r="AX56" s="4"/>
      <c r="AY56" s="4"/>
      <c r="AZ56" s="4"/>
      <c r="BA56" s="4"/>
      <c r="BB56" s="4"/>
    </row>
    <row r="57" spans="2:62" ht="17.25" customHeight="1" x14ac:dyDescent="0.25"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N57" s="4"/>
      <c r="O57" s="4"/>
      <c r="P57" s="4"/>
      <c r="Q57" s="4"/>
      <c r="R57" s="4"/>
      <c r="V57" s="4"/>
      <c r="W57" s="4"/>
      <c r="X57" s="4"/>
      <c r="Y57" s="4"/>
      <c r="Z57" s="4"/>
      <c r="AA57" s="4"/>
      <c r="AB57" s="4"/>
      <c r="AC57" s="4"/>
      <c r="AD57" s="4"/>
      <c r="AE57" s="4"/>
      <c r="AF57" s="4"/>
      <c r="AG57" s="4"/>
      <c r="AH57" s="4"/>
      <c r="AI57" s="4"/>
      <c r="AJ57" s="4"/>
      <c r="AK57" s="4"/>
      <c r="AL57" s="4"/>
      <c r="AM57" s="4"/>
      <c r="AN57" s="4"/>
      <c r="AO57" s="4"/>
      <c r="AP57" s="4"/>
      <c r="AQ57" s="4"/>
      <c r="AR57" s="4"/>
      <c r="AS57" s="4"/>
      <c r="AT57" s="4"/>
      <c r="AU57" s="4"/>
      <c r="AV57" s="4"/>
      <c r="AW57" s="4"/>
      <c r="AX57" s="4"/>
      <c r="AY57" s="4"/>
      <c r="AZ57" s="4"/>
      <c r="BA57" s="4"/>
      <c r="BB57" s="4"/>
    </row>
    <row r="58" spans="2:62" ht="17.25" customHeight="1" x14ac:dyDescent="0.25"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N58" s="4"/>
      <c r="O58" s="4"/>
      <c r="P58" s="4"/>
      <c r="Q58" s="4"/>
      <c r="R58" s="4"/>
      <c r="V58" s="4"/>
      <c r="W58" s="4"/>
      <c r="X58" s="4"/>
      <c r="Y58" s="4"/>
      <c r="Z58" s="4"/>
      <c r="AA58" s="4"/>
      <c r="AB58" s="4"/>
      <c r="AC58" s="4"/>
      <c r="AD58" s="4"/>
      <c r="AE58" s="4"/>
      <c r="AF58" s="4"/>
      <c r="AG58" s="4"/>
      <c r="AH58" s="4"/>
      <c r="AI58" s="4"/>
      <c r="AJ58" s="4"/>
      <c r="AK58" s="4"/>
      <c r="AL58" s="4"/>
      <c r="AM58" s="4"/>
      <c r="AN58" s="4"/>
      <c r="AO58" s="4"/>
      <c r="AP58" s="4"/>
      <c r="AQ58" s="4"/>
      <c r="AR58" s="4"/>
      <c r="AS58" s="4"/>
      <c r="AT58" s="4"/>
      <c r="AU58" s="4"/>
      <c r="AV58" s="4"/>
      <c r="AW58" s="4"/>
      <c r="AX58" s="4"/>
      <c r="AY58" s="4"/>
      <c r="AZ58" s="4"/>
      <c r="BA58" s="4"/>
      <c r="BB58" s="4"/>
    </row>
    <row r="59" spans="2:62" ht="17.25" customHeight="1" x14ac:dyDescent="0.25"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N59" s="4"/>
      <c r="O59" s="4"/>
      <c r="P59" s="4"/>
      <c r="Q59" s="4"/>
      <c r="R59" s="4"/>
      <c r="V59" s="4"/>
      <c r="W59" s="4"/>
      <c r="X59" s="4"/>
      <c r="Y59" s="4"/>
      <c r="Z59" s="4"/>
      <c r="AA59" s="4"/>
      <c r="AB59" s="4"/>
      <c r="AC59" s="4"/>
      <c r="AD59" s="4"/>
      <c r="AE59" s="4"/>
      <c r="AF59" s="4"/>
      <c r="AG59" s="4"/>
      <c r="AH59" s="4"/>
      <c r="AI59" s="4"/>
      <c r="AJ59" s="4"/>
      <c r="AK59" s="4"/>
      <c r="AL59" s="4"/>
      <c r="AM59" s="4"/>
      <c r="AN59" s="4"/>
      <c r="AO59" s="4"/>
      <c r="AP59" s="4"/>
      <c r="AQ59" s="4"/>
      <c r="AR59" s="4"/>
      <c r="AS59" s="4"/>
      <c r="AT59" s="4"/>
      <c r="AU59" s="4"/>
      <c r="AV59" s="4"/>
      <c r="AW59" s="4"/>
      <c r="AX59" s="4"/>
      <c r="AY59" s="4"/>
      <c r="AZ59" s="4"/>
      <c r="BA59" s="4"/>
      <c r="BB59" s="4"/>
    </row>
    <row r="60" spans="2:62" ht="17.25" customHeight="1" x14ac:dyDescent="0.25"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N60" s="4"/>
      <c r="O60" s="4"/>
      <c r="P60" s="4"/>
      <c r="Q60" s="4"/>
      <c r="R60" s="4"/>
      <c r="V60" s="4"/>
      <c r="W60" s="4"/>
      <c r="X60" s="4"/>
      <c r="Y60" s="4"/>
      <c r="Z60" s="4"/>
      <c r="AA60" s="4"/>
      <c r="AB60" s="4"/>
      <c r="AC60" s="4"/>
      <c r="AD60" s="4"/>
      <c r="AE60" s="4"/>
      <c r="AF60" s="4"/>
      <c r="AG60" s="4"/>
      <c r="AH60" s="4"/>
      <c r="AI60" s="4"/>
      <c r="AJ60" s="4"/>
      <c r="AK60" s="4"/>
      <c r="AL60" s="4"/>
      <c r="AM60" s="4"/>
      <c r="AN60" s="4"/>
      <c r="AO60" s="4"/>
      <c r="AP60" s="4"/>
      <c r="AQ60" s="4"/>
      <c r="AR60" s="4"/>
      <c r="AS60" s="4"/>
      <c r="AT60" s="4"/>
      <c r="AU60" s="4"/>
      <c r="AV60" s="4"/>
      <c r="AW60" s="4"/>
      <c r="AX60" s="4"/>
      <c r="AY60" s="4"/>
      <c r="AZ60" s="4"/>
      <c r="BA60" s="4"/>
      <c r="BB60" s="4"/>
    </row>
    <row r="61" spans="2:62" ht="17.25" customHeight="1" x14ac:dyDescent="0.25"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N61" s="4"/>
      <c r="O61" s="4"/>
      <c r="P61" s="4"/>
      <c r="Q61" s="4"/>
      <c r="R61" s="4"/>
      <c r="V61" s="4"/>
      <c r="W61" s="4"/>
      <c r="X61" s="4"/>
      <c r="Y61" s="4"/>
      <c r="Z61" s="4"/>
      <c r="AA61" s="4"/>
      <c r="AB61" s="4"/>
      <c r="AC61" s="4"/>
      <c r="AD61" s="4"/>
      <c r="AE61" s="4"/>
      <c r="AF61" s="4"/>
      <c r="AG61" s="4"/>
      <c r="AH61" s="4"/>
      <c r="AI61" s="4"/>
      <c r="AJ61" s="4"/>
      <c r="AK61" s="4"/>
      <c r="AL61" s="4"/>
      <c r="AM61" s="4"/>
      <c r="AN61" s="4"/>
      <c r="AO61" s="4"/>
      <c r="AP61" s="4"/>
      <c r="AQ61" s="4"/>
      <c r="AR61" s="4"/>
      <c r="AS61" s="4"/>
      <c r="AT61" s="4"/>
      <c r="AU61" s="4"/>
      <c r="AV61" s="4"/>
      <c r="AW61" s="4"/>
      <c r="AX61" s="4"/>
      <c r="AY61" s="4"/>
      <c r="AZ61" s="4"/>
      <c r="BA61" s="4"/>
      <c r="BB61" s="4"/>
    </row>
    <row r="62" spans="2:62" ht="21.75" customHeight="1" x14ac:dyDescent="0.25"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N62" s="4"/>
      <c r="O62" s="4"/>
      <c r="P62" s="4"/>
      <c r="Q62" s="4"/>
      <c r="R62" s="4"/>
      <c r="V62" s="4"/>
      <c r="W62" s="4"/>
      <c r="X62" s="4"/>
      <c r="Y62" s="4"/>
      <c r="Z62" s="4"/>
      <c r="AA62" s="4"/>
      <c r="AB62" s="4"/>
      <c r="AC62" s="4"/>
      <c r="AD62" s="4"/>
      <c r="AE62" s="4"/>
      <c r="AF62" s="4"/>
      <c r="AG62" s="4"/>
      <c r="AH62" s="4"/>
      <c r="AI62" s="4"/>
      <c r="AJ62" s="4"/>
      <c r="AK62" s="4"/>
      <c r="AL62" s="4"/>
      <c r="AM62" s="4"/>
      <c r="AN62" s="4"/>
      <c r="AO62" s="4"/>
      <c r="AP62" s="4"/>
      <c r="AQ62" s="4"/>
      <c r="AR62" s="4"/>
      <c r="AS62" s="4"/>
      <c r="AT62" s="4"/>
      <c r="AU62" s="4"/>
      <c r="AV62" s="4"/>
      <c r="AW62" s="4"/>
      <c r="AX62" s="4"/>
      <c r="AY62" s="4"/>
      <c r="AZ62" s="4"/>
      <c r="BA62" s="4"/>
      <c r="BB62" s="4"/>
    </row>
    <row r="63" spans="2:62" ht="17.25" customHeight="1" x14ac:dyDescent="0.25"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N63" s="4"/>
      <c r="O63" s="4"/>
      <c r="P63" s="4"/>
      <c r="Q63" s="4"/>
      <c r="R63" s="4"/>
      <c r="V63" s="4"/>
      <c r="W63" s="4"/>
      <c r="X63" s="4"/>
      <c r="Y63" s="4"/>
      <c r="Z63" s="4"/>
      <c r="AA63" s="4"/>
      <c r="AB63" s="4"/>
      <c r="AC63" s="4"/>
      <c r="AD63" s="4"/>
      <c r="AE63" s="4"/>
      <c r="AF63" s="4"/>
      <c r="AG63" s="4"/>
      <c r="AH63" s="4"/>
      <c r="AI63" s="4"/>
      <c r="AJ63" s="4"/>
      <c r="AK63" s="4"/>
      <c r="AL63" s="4"/>
      <c r="AM63" s="4"/>
      <c r="AN63" s="4"/>
      <c r="AO63" s="4"/>
      <c r="AP63" s="4"/>
      <c r="AQ63" s="4"/>
      <c r="AR63" s="4"/>
      <c r="AS63" s="4"/>
      <c r="AT63" s="4"/>
      <c r="AU63" s="4"/>
      <c r="AV63" s="4"/>
      <c r="AW63" s="4"/>
      <c r="AX63" s="4"/>
      <c r="AY63" s="4"/>
      <c r="AZ63" s="4"/>
      <c r="BA63" s="4"/>
      <c r="BB63" s="4"/>
    </row>
    <row r="64" spans="2:62" ht="17.25" customHeight="1" x14ac:dyDescent="0.25"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N64" s="4"/>
      <c r="O64" s="4"/>
      <c r="P64" s="4"/>
      <c r="Q64" s="4"/>
      <c r="R64" s="4"/>
      <c r="V64" s="4"/>
      <c r="W64" s="4"/>
      <c r="X64" s="4"/>
      <c r="Y64" s="4"/>
      <c r="Z64" s="4"/>
      <c r="AA64" s="4"/>
      <c r="AB64" s="4"/>
      <c r="AC64" s="4"/>
      <c r="AD64" s="4"/>
      <c r="AE64" s="4"/>
      <c r="AF64" s="4"/>
      <c r="AG64" s="4"/>
      <c r="AH64" s="4"/>
      <c r="AI64" s="4"/>
      <c r="AJ64" s="4"/>
      <c r="AK64" s="4"/>
      <c r="AL64" s="4"/>
      <c r="AM64" s="4"/>
      <c r="AN64" s="4"/>
      <c r="AO64" s="4"/>
      <c r="AP64" s="4"/>
      <c r="AQ64" s="4"/>
      <c r="AR64" s="4"/>
      <c r="AS64" s="4"/>
      <c r="AT64" s="4"/>
      <c r="AU64" s="4"/>
      <c r="AV64" s="4"/>
      <c r="AW64" s="4"/>
      <c r="AX64" s="4"/>
      <c r="AY64" s="4"/>
      <c r="AZ64" s="4"/>
      <c r="BA64" s="4"/>
      <c r="BB64" s="4"/>
    </row>
    <row r="65" spans="2:54" ht="17.25" customHeight="1" x14ac:dyDescent="0.25"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N65" s="4"/>
      <c r="O65" s="4"/>
      <c r="P65" s="4"/>
      <c r="Q65" s="4"/>
      <c r="R65" s="4"/>
      <c r="V65" s="4"/>
      <c r="W65" s="4"/>
      <c r="X65" s="4"/>
      <c r="Y65" s="4"/>
      <c r="Z65" s="4"/>
      <c r="AA65" s="4"/>
      <c r="AB65" s="4"/>
      <c r="AC65" s="4"/>
      <c r="AD65" s="4"/>
      <c r="AE65" s="4"/>
      <c r="AF65" s="4"/>
      <c r="AG65" s="4"/>
      <c r="AH65" s="4"/>
      <c r="AI65" s="4"/>
      <c r="AJ65" s="4"/>
      <c r="AK65" s="4"/>
      <c r="AL65" s="4"/>
      <c r="AM65" s="4"/>
      <c r="AN65" s="4"/>
      <c r="AO65" s="4"/>
      <c r="AP65" s="4"/>
      <c r="AQ65" s="4"/>
      <c r="AR65" s="4"/>
      <c r="AS65" s="4"/>
      <c r="AT65" s="4"/>
      <c r="AU65" s="4"/>
      <c r="AV65" s="4"/>
      <c r="AW65" s="4"/>
      <c r="AX65" s="4"/>
      <c r="AY65" s="4"/>
      <c r="AZ65" s="4"/>
      <c r="BA65" s="4"/>
      <c r="BB65" s="4"/>
    </row>
    <row r="66" spans="2:54" ht="17.25" customHeight="1" x14ac:dyDescent="0.25"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N66" s="4"/>
      <c r="O66" s="4"/>
      <c r="P66" s="4"/>
      <c r="Q66" s="4"/>
      <c r="R66" s="4"/>
      <c r="V66" s="4"/>
      <c r="W66" s="4"/>
      <c r="X66" s="4"/>
      <c r="Y66" s="4"/>
      <c r="Z66" s="4"/>
      <c r="AA66" s="4"/>
      <c r="AB66" s="4"/>
      <c r="AC66" s="4"/>
      <c r="AD66" s="4"/>
      <c r="AE66" s="4"/>
      <c r="AF66" s="4"/>
      <c r="AG66" s="4"/>
      <c r="AH66" s="4"/>
      <c r="AI66" s="4"/>
      <c r="AJ66" s="4"/>
      <c r="AK66" s="4"/>
      <c r="AL66" s="4"/>
      <c r="AM66" s="4"/>
      <c r="AN66" s="4"/>
      <c r="AO66" s="4"/>
      <c r="AP66" s="4"/>
      <c r="AQ66" s="4"/>
      <c r="AR66" s="4"/>
      <c r="AS66" s="4"/>
      <c r="AT66" s="4"/>
      <c r="AU66" s="4"/>
      <c r="AV66" s="4"/>
      <c r="AW66" s="4"/>
      <c r="AX66" s="4"/>
      <c r="AY66" s="4"/>
      <c r="AZ66" s="4"/>
      <c r="BA66" s="4"/>
      <c r="BB66" s="4"/>
    </row>
    <row r="67" spans="2:54" ht="17.25" customHeight="1" x14ac:dyDescent="0.25"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N67" s="4"/>
      <c r="O67" s="4"/>
      <c r="P67" s="4"/>
      <c r="Q67" s="4"/>
      <c r="R67" s="4"/>
      <c r="V67" s="4"/>
      <c r="W67" s="4"/>
      <c r="X67" s="4"/>
      <c r="Y67" s="4"/>
      <c r="Z67" s="4"/>
      <c r="AA67" s="4"/>
      <c r="AB67" s="4"/>
      <c r="AC67" s="4"/>
      <c r="AD67" s="4"/>
      <c r="AE67" s="4"/>
      <c r="AF67" s="4"/>
      <c r="AG67" s="4"/>
      <c r="AH67" s="4"/>
      <c r="AI67" s="4"/>
      <c r="AJ67" s="4"/>
      <c r="AK67" s="4"/>
      <c r="AL67" s="4"/>
      <c r="AM67" s="4"/>
      <c r="AN67" s="4"/>
      <c r="AO67" s="4"/>
      <c r="AP67" s="4"/>
      <c r="AQ67" s="4"/>
      <c r="AR67" s="4"/>
      <c r="AS67" s="4"/>
      <c r="AT67" s="4"/>
      <c r="AU67" s="4"/>
      <c r="AV67" s="4"/>
      <c r="AW67" s="4"/>
      <c r="AX67" s="4"/>
      <c r="AY67" s="4"/>
      <c r="AZ67" s="4"/>
      <c r="BA67" s="4"/>
      <c r="BB67" s="4"/>
    </row>
    <row r="68" spans="2:54" ht="17.25" customHeight="1" x14ac:dyDescent="0.25"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N68" s="4"/>
      <c r="O68" s="4"/>
      <c r="P68" s="4"/>
      <c r="Q68" s="4"/>
      <c r="R68" s="4"/>
      <c r="V68" s="4"/>
      <c r="W68" s="4"/>
      <c r="X68" s="4"/>
      <c r="Y68" s="4"/>
      <c r="Z68" s="4"/>
      <c r="AA68" s="4"/>
      <c r="AB68" s="4"/>
      <c r="AC68" s="4"/>
      <c r="AD68" s="4"/>
      <c r="AE68" s="4"/>
      <c r="AF68" s="4"/>
      <c r="AG68" s="4"/>
      <c r="AH68" s="4"/>
      <c r="AI68" s="4"/>
      <c r="AJ68" s="4"/>
      <c r="AK68" s="4"/>
      <c r="AL68" s="4"/>
      <c r="AM68" s="4"/>
      <c r="AN68" s="4"/>
      <c r="AO68" s="4"/>
      <c r="AP68" s="4"/>
      <c r="AQ68" s="4"/>
      <c r="AR68" s="4"/>
      <c r="AS68" s="4"/>
      <c r="AT68" s="4"/>
      <c r="AU68" s="4"/>
      <c r="AV68" s="4"/>
      <c r="AW68" s="4"/>
      <c r="AX68" s="4"/>
      <c r="AY68" s="4"/>
      <c r="AZ68" s="4"/>
      <c r="BA68" s="4"/>
      <c r="BB68" s="4"/>
    </row>
    <row r="69" spans="2:54" ht="17.25" customHeight="1" x14ac:dyDescent="0.25"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51"/>
      <c r="N69" s="51"/>
      <c r="O69" s="4"/>
      <c r="P69" s="4"/>
      <c r="Q69" s="4"/>
      <c r="R69" s="4"/>
      <c r="V69" s="4"/>
      <c r="W69" s="4"/>
      <c r="X69" s="4"/>
      <c r="Y69" s="4"/>
      <c r="Z69" s="4"/>
      <c r="AA69" s="4"/>
      <c r="AB69" s="4"/>
      <c r="AC69" s="4"/>
      <c r="AD69" s="4"/>
      <c r="AE69" s="4"/>
      <c r="AF69" s="4"/>
      <c r="AG69" s="4"/>
      <c r="AH69" s="4"/>
      <c r="AI69" s="4"/>
      <c r="AJ69" s="4"/>
      <c r="AK69" s="4"/>
      <c r="AL69" s="4"/>
      <c r="AM69" s="4"/>
      <c r="AN69" s="4"/>
      <c r="AO69" s="4"/>
      <c r="AP69" s="4"/>
      <c r="AQ69" s="4"/>
      <c r="AR69" s="4"/>
      <c r="AS69" s="4"/>
      <c r="AT69" s="4"/>
      <c r="AU69" s="4"/>
      <c r="AV69" s="4"/>
      <c r="AW69" s="4"/>
      <c r="AX69" s="4"/>
      <c r="AY69" s="4"/>
      <c r="AZ69" s="4"/>
      <c r="BA69" s="4"/>
      <c r="BB69" s="4"/>
    </row>
    <row r="70" spans="2:54" ht="17.25" customHeight="1" x14ac:dyDescent="0.25"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51"/>
      <c r="N70" s="51"/>
      <c r="O70" s="4"/>
      <c r="P70" s="4"/>
      <c r="Q70" s="4"/>
      <c r="R70" s="4"/>
      <c r="V70" s="4"/>
      <c r="W70" s="4"/>
      <c r="X70" s="4"/>
      <c r="Y70" s="4"/>
      <c r="Z70" s="4"/>
      <c r="AA70" s="4"/>
      <c r="AB70" s="4"/>
      <c r="AC70" s="4"/>
      <c r="AD70" s="4"/>
      <c r="AE70" s="4"/>
      <c r="AF70" s="4"/>
      <c r="AG70" s="4"/>
      <c r="AH70" s="4"/>
      <c r="AI70" s="4"/>
      <c r="AJ70" s="4"/>
      <c r="AK70" s="4"/>
      <c r="AL70" s="4"/>
      <c r="AM70" s="4"/>
      <c r="AN70" s="4"/>
      <c r="AO70" s="4"/>
      <c r="AP70" s="4"/>
      <c r="AQ70" s="4"/>
      <c r="AR70" s="4"/>
      <c r="AS70" s="4"/>
      <c r="AT70" s="4"/>
      <c r="AU70" s="4"/>
      <c r="AV70" s="4"/>
      <c r="AW70" s="4"/>
      <c r="AX70" s="4"/>
      <c r="AY70" s="4"/>
      <c r="AZ70" s="4"/>
      <c r="BA70" s="4"/>
      <c r="BB70" s="4"/>
    </row>
    <row r="71" spans="2:54" ht="17.25" customHeight="1" x14ac:dyDescent="0.25"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51"/>
      <c r="N71" s="51"/>
      <c r="O71" s="4"/>
      <c r="P71" s="4"/>
      <c r="Q71" s="4"/>
      <c r="R71" s="4"/>
      <c r="V71" s="4"/>
      <c r="W71" s="4"/>
      <c r="X71" s="4"/>
      <c r="Y71" s="4"/>
      <c r="Z71" s="4"/>
      <c r="AA71" s="4"/>
      <c r="AB71" s="4"/>
      <c r="AC71" s="4"/>
      <c r="AD71" s="4"/>
      <c r="AE71" s="4"/>
      <c r="AF71" s="4"/>
      <c r="AG71" s="4"/>
      <c r="AH71" s="4"/>
      <c r="AI71" s="4"/>
      <c r="AJ71" s="4"/>
      <c r="AK71" s="4"/>
      <c r="AL71" s="4"/>
      <c r="AM71" s="4"/>
      <c r="AN71" s="4"/>
      <c r="AO71" s="4"/>
      <c r="AP71" s="4"/>
      <c r="AQ71" s="4"/>
      <c r="AR71" s="4"/>
      <c r="AS71" s="4"/>
      <c r="AT71" s="4"/>
      <c r="AU71" s="4"/>
      <c r="AV71" s="4"/>
      <c r="AW71" s="4"/>
      <c r="AX71" s="4"/>
      <c r="AY71" s="4"/>
      <c r="AZ71" s="4"/>
      <c r="BA71" s="4"/>
      <c r="BB71" s="4"/>
    </row>
    <row r="72" spans="2:54" ht="17.25" customHeight="1" x14ac:dyDescent="0.25"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51"/>
      <c r="N72" s="51"/>
      <c r="O72" s="4"/>
      <c r="P72" s="4"/>
      <c r="Q72" s="4"/>
      <c r="R72" s="4"/>
      <c r="V72" s="4"/>
      <c r="W72" s="4"/>
      <c r="X72" s="4"/>
      <c r="Y72" s="4"/>
      <c r="Z72" s="4"/>
      <c r="AA72" s="4"/>
      <c r="AB72" s="4"/>
      <c r="AC72" s="4"/>
      <c r="AD72" s="4"/>
      <c r="AE72" s="4"/>
      <c r="AF72" s="4"/>
      <c r="AG72" s="4"/>
      <c r="AH72" s="4"/>
      <c r="AI72" s="4"/>
      <c r="AJ72" s="4"/>
      <c r="AK72" s="4"/>
      <c r="AL72" s="4"/>
      <c r="AM72" s="4"/>
      <c r="AN72" s="4"/>
      <c r="AO72" s="4"/>
      <c r="AP72" s="4"/>
      <c r="AQ72" s="4"/>
      <c r="AR72" s="4"/>
      <c r="AS72" s="4"/>
      <c r="AT72" s="4"/>
      <c r="AU72" s="4"/>
      <c r="AV72" s="4"/>
      <c r="AW72" s="4"/>
      <c r="AX72" s="4"/>
      <c r="AY72" s="4"/>
      <c r="AZ72" s="4"/>
      <c r="BA72" s="4"/>
      <c r="BB72" s="4"/>
    </row>
    <row r="73" spans="2:54" ht="17.25" customHeight="1" x14ac:dyDescent="0.25"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51">
        <v>7.5</v>
      </c>
      <c r="N73" s="51" t="s">
        <v>20</v>
      </c>
      <c r="O73" s="4"/>
      <c r="P73" s="4"/>
      <c r="Q73" s="4"/>
      <c r="R73" s="4"/>
      <c r="V73" s="4"/>
      <c r="W73" s="4"/>
      <c r="X73" s="4"/>
      <c r="Y73" s="4"/>
      <c r="Z73" s="4"/>
      <c r="AA73" s="4"/>
      <c r="AB73" s="4"/>
      <c r="AC73" s="4"/>
      <c r="AD73" s="4"/>
      <c r="AE73" s="4"/>
      <c r="AF73" s="4"/>
      <c r="AG73" s="4"/>
      <c r="AH73" s="4"/>
      <c r="AI73" s="4"/>
      <c r="AJ73" s="4"/>
      <c r="AK73" s="4"/>
      <c r="AL73" s="4"/>
      <c r="AM73" s="4"/>
      <c r="AN73" s="4"/>
      <c r="AO73" s="4"/>
      <c r="AP73" s="4"/>
      <c r="AQ73" s="4"/>
      <c r="AR73" s="4"/>
      <c r="AS73" s="4"/>
      <c r="AT73" s="4"/>
      <c r="AU73" s="4"/>
      <c r="AV73" s="4"/>
      <c r="AW73" s="4"/>
      <c r="AX73" s="4"/>
      <c r="AY73" s="4"/>
      <c r="AZ73" s="4"/>
      <c r="BA73" s="4"/>
      <c r="BB73" s="4"/>
    </row>
    <row r="74" spans="2:54" ht="17.25" customHeight="1" x14ac:dyDescent="0.25"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51">
        <v>15</v>
      </c>
      <c r="N74" s="51" t="s">
        <v>21</v>
      </c>
      <c r="O74" s="4"/>
      <c r="P74" s="4"/>
      <c r="Q74" s="4"/>
      <c r="R74" s="4"/>
      <c r="V74" s="4"/>
      <c r="W74" s="4"/>
      <c r="X74" s="4"/>
      <c r="Y74" s="4"/>
      <c r="Z74" s="4"/>
      <c r="AA74" s="4"/>
      <c r="AB74" s="4"/>
      <c r="AC74" s="4"/>
      <c r="AD74" s="4"/>
      <c r="AE74" s="4"/>
      <c r="AF74" s="4"/>
      <c r="AG74" s="4"/>
      <c r="AH74" s="4"/>
      <c r="AI74" s="4"/>
      <c r="AJ74" s="4"/>
      <c r="AK74" s="4"/>
      <c r="AL74" s="4"/>
      <c r="AM74" s="4"/>
      <c r="AN74" s="4"/>
      <c r="AO74" s="4"/>
      <c r="AP74" s="4"/>
      <c r="AQ74" s="4"/>
      <c r="AR74" s="4"/>
      <c r="AS74" s="4"/>
      <c r="AT74" s="4"/>
      <c r="AU74" s="4"/>
      <c r="AV74" s="4"/>
      <c r="AW74" s="4"/>
      <c r="AX74" s="4"/>
      <c r="AY74" s="4"/>
      <c r="AZ74" s="4"/>
      <c r="BA74" s="4"/>
      <c r="BB74" s="4"/>
    </row>
    <row r="75" spans="2:54" ht="17.25" customHeight="1" x14ac:dyDescent="0.25"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51">
        <v>30</v>
      </c>
      <c r="N75" s="51" t="s">
        <v>17</v>
      </c>
      <c r="O75" s="4"/>
      <c r="P75" s="4"/>
      <c r="Q75" s="4"/>
      <c r="R75" s="4"/>
      <c r="V75" s="4"/>
      <c r="W75" s="4"/>
      <c r="X75" s="4"/>
      <c r="Y75" s="4"/>
      <c r="Z75" s="4"/>
      <c r="AA75" s="4"/>
      <c r="AB75" s="4"/>
      <c r="AC75" s="4"/>
      <c r="AD75" s="4"/>
      <c r="AE75" s="4"/>
      <c r="AF75" s="4"/>
      <c r="AG75" s="4"/>
      <c r="AH75" s="4"/>
      <c r="AI75" s="4"/>
      <c r="AJ75" s="4"/>
      <c r="AK75" s="4"/>
      <c r="AL75" s="4"/>
      <c r="AM75" s="4"/>
      <c r="AN75" s="4"/>
      <c r="AO75" s="4"/>
      <c r="AP75" s="4"/>
      <c r="AQ75" s="4"/>
      <c r="AR75" s="4"/>
      <c r="AS75" s="4"/>
      <c r="AT75" s="4"/>
      <c r="AU75" s="4"/>
      <c r="AV75" s="4"/>
      <c r="AW75" s="4"/>
      <c r="AX75" s="4"/>
      <c r="AY75" s="4"/>
      <c r="AZ75" s="4"/>
      <c r="BA75" s="4"/>
      <c r="BB75" s="4"/>
    </row>
    <row r="76" spans="2:54" ht="17.25" customHeight="1" x14ac:dyDescent="0.25"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51">
        <v>60</v>
      </c>
      <c r="N76" s="51" t="s">
        <v>18</v>
      </c>
      <c r="O76" s="4"/>
      <c r="P76" s="4"/>
      <c r="Q76" s="4"/>
      <c r="R76" s="4"/>
      <c r="V76" s="4"/>
      <c r="W76" s="4"/>
      <c r="X76" s="4"/>
      <c r="Y76" s="4"/>
      <c r="Z76" s="4"/>
      <c r="AA76" s="4"/>
      <c r="AB76" s="4"/>
      <c r="AC76" s="4"/>
      <c r="AD76" s="4"/>
      <c r="AE76" s="4"/>
      <c r="AF76" s="4"/>
      <c r="AG76" s="4"/>
      <c r="AH76" s="4"/>
      <c r="AI76" s="4"/>
      <c r="AJ76" s="4"/>
      <c r="AK76" s="4"/>
      <c r="AL76" s="4"/>
      <c r="AM76" s="4"/>
      <c r="AN76" s="4"/>
      <c r="AO76" s="4"/>
      <c r="AP76" s="4"/>
      <c r="AQ76" s="4"/>
      <c r="AR76" s="4"/>
      <c r="AS76" s="4"/>
      <c r="AT76" s="4"/>
      <c r="AU76" s="4"/>
      <c r="AV76" s="4"/>
      <c r="AW76" s="4"/>
      <c r="AX76" s="4"/>
      <c r="AY76" s="4"/>
      <c r="AZ76" s="4"/>
      <c r="BA76" s="4"/>
      <c r="BB76" s="4"/>
    </row>
    <row r="77" spans="2:54" ht="17.25" customHeight="1" x14ac:dyDescent="0.25"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51"/>
      <c r="N77" s="51" t="s">
        <v>19</v>
      </c>
      <c r="O77" s="4"/>
      <c r="P77" s="4"/>
      <c r="Q77" s="4"/>
      <c r="R77" s="4"/>
      <c r="V77" s="4"/>
      <c r="W77" s="4"/>
      <c r="X77" s="4"/>
      <c r="Y77" s="4"/>
      <c r="Z77" s="4"/>
      <c r="AA77" s="4"/>
      <c r="AB77" s="4"/>
      <c r="AC77" s="4"/>
      <c r="AD77" s="4"/>
      <c r="AE77" s="4"/>
      <c r="AF77" s="4"/>
      <c r="AG77" s="4"/>
      <c r="AH77" s="4"/>
      <c r="AI77" s="4"/>
      <c r="AJ77" s="4"/>
      <c r="AK77" s="4"/>
      <c r="AL77" s="4"/>
      <c r="AM77" s="4"/>
      <c r="AN77" s="4"/>
      <c r="AO77" s="4"/>
      <c r="AP77" s="4"/>
      <c r="AQ77" s="4"/>
      <c r="AR77" s="4"/>
      <c r="AS77" s="4"/>
      <c r="AT77" s="4"/>
      <c r="AU77" s="4"/>
      <c r="AV77" s="4"/>
      <c r="AW77" s="4"/>
      <c r="AX77" s="4"/>
      <c r="AY77" s="4"/>
      <c r="AZ77" s="4"/>
      <c r="BA77" s="4"/>
      <c r="BB77" s="4"/>
    </row>
    <row r="78" spans="2:54" ht="17.25" customHeight="1" x14ac:dyDescent="0.25"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51"/>
      <c r="N78" s="51" t="s">
        <v>22</v>
      </c>
      <c r="O78" s="4"/>
      <c r="P78" s="4"/>
      <c r="Q78" s="4"/>
      <c r="R78" s="4"/>
      <c r="V78" s="4"/>
      <c r="W78" s="4"/>
      <c r="X78" s="4"/>
      <c r="Y78" s="4"/>
      <c r="Z78" s="4"/>
      <c r="AA78" s="4"/>
      <c r="AB78" s="4"/>
      <c r="AC78" s="4"/>
      <c r="AD78" s="4"/>
      <c r="AE78" s="4"/>
      <c r="AF78" s="4"/>
      <c r="AG78" s="4"/>
      <c r="AH78" s="4"/>
      <c r="AI78" s="4"/>
      <c r="AJ78" s="4"/>
      <c r="AK78" s="4"/>
      <c r="AL78" s="4"/>
      <c r="AM78" s="4"/>
      <c r="AN78" s="4"/>
      <c r="AO78" s="4"/>
      <c r="AP78" s="4"/>
      <c r="AQ78" s="4"/>
      <c r="AR78" s="4"/>
      <c r="AS78" s="4"/>
      <c r="AT78" s="4"/>
      <c r="AU78" s="4"/>
      <c r="AV78" s="4"/>
      <c r="AW78" s="4"/>
      <c r="AX78" s="4"/>
      <c r="AY78" s="4"/>
      <c r="AZ78" s="4"/>
      <c r="BA78" s="4"/>
      <c r="BB78" s="4"/>
    </row>
    <row r="79" spans="2:54" ht="17.25" customHeight="1" x14ac:dyDescent="0.25"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51"/>
      <c r="N79" s="51" t="s">
        <v>43</v>
      </c>
      <c r="O79" s="4"/>
      <c r="P79" s="4"/>
      <c r="Q79" s="4"/>
      <c r="R79" s="4"/>
      <c r="V79" s="4"/>
      <c r="W79" s="4"/>
      <c r="X79" s="4"/>
      <c r="Y79" s="4"/>
      <c r="Z79" s="4"/>
      <c r="AA79" s="4"/>
      <c r="AB79" s="4"/>
      <c r="AC79" s="4"/>
      <c r="AD79" s="4"/>
      <c r="AE79" s="4"/>
      <c r="AF79" s="4"/>
      <c r="AG79" s="4"/>
      <c r="AH79" s="4"/>
      <c r="AI79" s="4"/>
      <c r="AJ79" s="4"/>
      <c r="AK79" s="4"/>
      <c r="AL79" s="4"/>
      <c r="AM79" s="4"/>
      <c r="AN79" s="4"/>
      <c r="AO79" s="4"/>
      <c r="AP79" s="4"/>
      <c r="AQ79" s="4"/>
      <c r="AR79" s="4"/>
      <c r="AS79" s="4"/>
      <c r="AT79" s="4"/>
      <c r="AU79" s="4"/>
      <c r="AV79" s="4"/>
      <c r="AW79" s="4"/>
      <c r="AX79" s="4"/>
      <c r="AY79" s="4"/>
      <c r="AZ79" s="4"/>
      <c r="BA79" s="4"/>
      <c r="BB79" s="4"/>
    </row>
    <row r="80" spans="2:54" ht="17.25" customHeight="1" x14ac:dyDescent="0.25"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51"/>
      <c r="N80" s="51"/>
      <c r="O80" s="4"/>
      <c r="P80" s="4"/>
      <c r="Q80" s="4"/>
      <c r="R80" s="4"/>
      <c r="V80" s="4"/>
      <c r="W80" s="4"/>
      <c r="X80" s="4"/>
      <c r="Y80" s="4"/>
      <c r="Z80" s="4"/>
      <c r="AA80" s="4"/>
      <c r="AB80" s="4"/>
      <c r="AC80" s="4"/>
      <c r="AD80" s="4"/>
      <c r="AE80" s="4"/>
      <c r="AF80" s="4"/>
      <c r="AG80" s="4"/>
      <c r="AH80" s="4"/>
      <c r="AI80" s="4"/>
      <c r="AJ80" s="4"/>
      <c r="AK80" s="4"/>
      <c r="AL80" s="4"/>
      <c r="AM80" s="4"/>
      <c r="AN80" s="4"/>
      <c r="AO80" s="4"/>
      <c r="AP80" s="4"/>
      <c r="AQ80" s="4"/>
      <c r="AR80" s="4"/>
      <c r="AS80" s="4"/>
      <c r="AT80" s="4"/>
      <c r="AU80" s="4"/>
      <c r="AV80" s="4"/>
      <c r="AW80" s="4"/>
      <c r="AX80" s="4"/>
      <c r="AY80" s="4"/>
      <c r="AZ80" s="4"/>
      <c r="BA80" s="4"/>
      <c r="BB80" s="4"/>
    </row>
    <row r="81" spans="2:54" ht="17.25" customHeight="1" x14ac:dyDescent="0.25"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51"/>
      <c r="N81" s="51"/>
      <c r="O81" s="4"/>
      <c r="P81" s="4"/>
      <c r="Q81" s="4"/>
      <c r="R81" s="4"/>
      <c r="V81" s="4"/>
      <c r="W81" s="4"/>
      <c r="X81" s="4"/>
      <c r="Y81" s="4"/>
      <c r="Z81" s="4"/>
      <c r="AA81" s="4"/>
      <c r="AB81" s="4"/>
      <c r="AC81" s="4"/>
      <c r="AD81" s="4"/>
      <c r="AE81" s="4"/>
      <c r="AF81" s="4"/>
      <c r="AG81" s="4"/>
      <c r="AH81" s="4"/>
      <c r="AI81" s="4"/>
      <c r="AJ81" s="4"/>
      <c r="AK81" s="4"/>
      <c r="AL81" s="4"/>
      <c r="AM81" s="4"/>
      <c r="AN81" s="4"/>
      <c r="AO81" s="4"/>
      <c r="AP81" s="4"/>
      <c r="AQ81" s="4"/>
      <c r="AR81" s="4"/>
      <c r="AS81" s="4"/>
      <c r="AT81" s="4"/>
      <c r="AU81" s="4"/>
      <c r="AV81" s="4"/>
      <c r="AW81" s="4"/>
      <c r="AX81" s="4"/>
      <c r="AY81" s="4"/>
      <c r="AZ81" s="4"/>
      <c r="BA81" s="4"/>
      <c r="BB81" s="4"/>
    </row>
    <row r="82" spans="2:54" ht="17.25" customHeight="1" x14ac:dyDescent="0.25"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51"/>
      <c r="N82" s="51"/>
      <c r="O82" s="4"/>
      <c r="P82" s="4"/>
      <c r="Q82" s="4"/>
      <c r="R82" s="4"/>
      <c r="V82" s="4"/>
      <c r="W82" s="4"/>
      <c r="X82" s="4"/>
      <c r="Y82" s="4"/>
      <c r="Z82" s="4"/>
      <c r="AA82" s="4"/>
      <c r="AB82" s="4"/>
      <c r="AC82" s="4"/>
      <c r="AD82" s="4"/>
      <c r="AE82" s="4"/>
      <c r="AF82" s="4"/>
      <c r="AG82" s="4"/>
      <c r="AH82" s="4"/>
      <c r="AI82" s="4"/>
      <c r="AJ82" s="4"/>
      <c r="AK82" s="4"/>
      <c r="AL82" s="4"/>
      <c r="AM82" s="4"/>
      <c r="AN82" s="4"/>
      <c r="AO82" s="4"/>
      <c r="AP82" s="4"/>
      <c r="AQ82" s="4"/>
      <c r="AR82" s="4"/>
      <c r="AS82" s="4"/>
      <c r="AT82" s="4"/>
      <c r="AU82" s="4"/>
      <c r="AV82" s="4"/>
      <c r="AW82" s="4"/>
      <c r="AX82" s="4"/>
      <c r="AY82" s="4"/>
      <c r="AZ82" s="4"/>
      <c r="BA82" s="4"/>
      <c r="BB82" s="4"/>
    </row>
    <row r="83" spans="2:54" ht="17.25" customHeight="1" x14ac:dyDescent="0.25"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51"/>
      <c r="N83" s="51"/>
      <c r="O83" s="4"/>
      <c r="P83" s="4"/>
      <c r="Q83" s="4"/>
      <c r="R83" s="4"/>
      <c r="V83" s="4"/>
      <c r="W83" s="4"/>
      <c r="X83" s="4"/>
      <c r="Y83" s="4"/>
      <c r="Z83" s="4"/>
      <c r="AA83" s="4"/>
      <c r="AB83" s="4"/>
      <c r="AC83" s="4"/>
      <c r="AD83" s="4"/>
      <c r="AE83" s="4"/>
      <c r="AF83" s="4"/>
      <c r="AG83" s="4"/>
      <c r="AH83" s="4"/>
      <c r="AI83" s="4"/>
      <c r="AJ83" s="4"/>
      <c r="AK83" s="4"/>
      <c r="AL83" s="4"/>
      <c r="AM83" s="4"/>
      <c r="AN83" s="4"/>
      <c r="AO83" s="4"/>
      <c r="AP83" s="4"/>
      <c r="AQ83" s="4"/>
      <c r="AR83" s="4"/>
      <c r="AS83" s="4"/>
      <c r="AT83" s="4"/>
      <c r="AU83" s="4"/>
      <c r="AV83" s="4"/>
      <c r="AW83" s="4"/>
      <c r="AX83" s="4"/>
      <c r="AY83" s="4"/>
      <c r="AZ83" s="4"/>
      <c r="BA83" s="4"/>
      <c r="BB83" s="4"/>
    </row>
    <row r="84" spans="2:54" ht="17.25" customHeight="1" x14ac:dyDescent="0.25"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51"/>
      <c r="N84" s="51"/>
      <c r="O84" s="4"/>
      <c r="P84" s="4"/>
      <c r="Q84" s="4"/>
      <c r="R84" s="4"/>
      <c r="V84" s="4"/>
      <c r="W84" s="4"/>
      <c r="X84" s="4"/>
      <c r="Y84" s="4"/>
      <c r="Z84" s="4"/>
      <c r="AA84" s="4"/>
      <c r="AB84" s="4"/>
      <c r="AC84" s="4"/>
      <c r="AD84" s="4"/>
      <c r="AE84" s="4"/>
      <c r="AF84" s="4"/>
      <c r="AG84" s="4"/>
      <c r="AH84" s="4"/>
      <c r="AI84" s="4"/>
      <c r="AJ84" s="4"/>
      <c r="AK84" s="4"/>
      <c r="AL84" s="4"/>
      <c r="AM84" s="4"/>
      <c r="AN84" s="4"/>
      <c r="AO84" s="4"/>
      <c r="AP84" s="4"/>
      <c r="AQ84" s="4"/>
      <c r="AR84" s="4"/>
      <c r="AS84" s="4"/>
      <c r="AT84" s="4"/>
      <c r="AU84" s="4"/>
      <c r="AV84" s="4"/>
      <c r="AW84" s="4"/>
      <c r="AX84" s="4"/>
      <c r="AY84" s="4"/>
      <c r="AZ84" s="4"/>
      <c r="BA84" s="4"/>
      <c r="BB84" s="4"/>
    </row>
    <row r="85" spans="2:54" ht="17.25" customHeight="1" x14ac:dyDescent="0.25"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N85" s="4"/>
      <c r="O85" s="4"/>
      <c r="P85" s="4"/>
      <c r="Q85" s="4"/>
      <c r="R85" s="4"/>
      <c r="V85" s="4"/>
      <c r="W85" s="4"/>
      <c r="X85" s="4"/>
      <c r="Y85" s="4"/>
      <c r="Z85" s="4"/>
      <c r="AA85" s="4"/>
      <c r="AB85" s="4"/>
      <c r="AC85" s="4"/>
      <c r="AD85" s="4"/>
      <c r="AE85" s="4"/>
      <c r="AF85" s="4"/>
      <c r="AG85" s="4"/>
      <c r="AH85" s="4"/>
      <c r="AI85" s="4"/>
      <c r="AJ85" s="4"/>
      <c r="AK85" s="4"/>
      <c r="AL85" s="4"/>
      <c r="AM85" s="4"/>
      <c r="AN85" s="4"/>
      <c r="AO85" s="4"/>
      <c r="AP85" s="4"/>
      <c r="AQ85" s="4"/>
      <c r="AR85" s="4"/>
      <c r="AS85" s="4"/>
      <c r="AT85" s="4"/>
      <c r="AU85" s="4"/>
      <c r="AV85" s="4"/>
      <c r="AW85" s="4"/>
      <c r="AX85" s="4"/>
      <c r="AY85" s="4"/>
      <c r="AZ85" s="4"/>
      <c r="BA85" s="4"/>
      <c r="BB85" s="4"/>
    </row>
    <row r="86" spans="2:54" ht="17.25" customHeight="1" x14ac:dyDescent="0.25"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N86" s="4"/>
      <c r="O86" s="4"/>
      <c r="P86" s="4"/>
      <c r="Q86" s="4"/>
      <c r="R86" s="4"/>
      <c r="V86" s="4"/>
      <c r="W86" s="4"/>
      <c r="X86" s="4"/>
      <c r="Y86" s="4"/>
      <c r="Z86" s="4"/>
      <c r="AA86" s="4"/>
      <c r="AB86" s="4"/>
      <c r="AC86" s="4"/>
      <c r="AD86" s="4"/>
      <c r="AE86" s="4"/>
      <c r="AF86" s="4"/>
      <c r="AG86" s="4"/>
      <c r="AH86" s="4"/>
      <c r="AI86" s="4"/>
      <c r="AJ86" s="4"/>
      <c r="AK86" s="4"/>
      <c r="AL86" s="4"/>
      <c r="AM86" s="4"/>
      <c r="AN86" s="4"/>
      <c r="AO86" s="4"/>
      <c r="AP86" s="4"/>
      <c r="AQ86" s="4"/>
      <c r="AR86" s="4"/>
      <c r="AS86" s="4"/>
      <c r="AT86" s="4"/>
      <c r="AU86" s="4"/>
      <c r="AV86" s="4"/>
      <c r="AW86" s="4"/>
      <c r="AX86" s="4"/>
      <c r="AY86" s="4"/>
      <c r="AZ86" s="4"/>
      <c r="BA86" s="4"/>
      <c r="BB86" s="4"/>
    </row>
    <row r="87" spans="2:54" ht="17.25" customHeight="1" x14ac:dyDescent="0.25"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N87" s="4"/>
      <c r="O87" s="4"/>
      <c r="P87" s="4"/>
      <c r="Q87" s="4"/>
      <c r="R87" s="4"/>
      <c r="V87" s="4"/>
      <c r="W87" s="4"/>
      <c r="X87" s="4"/>
      <c r="Y87" s="4"/>
      <c r="Z87" s="4"/>
      <c r="AA87" s="4"/>
      <c r="AB87" s="4"/>
      <c r="AC87" s="4"/>
      <c r="AD87" s="4"/>
      <c r="AE87" s="4"/>
      <c r="AF87" s="4"/>
      <c r="AG87" s="4"/>
      <c r="AH87" s="4"/>
      <c r="AI87" s="4"/>
      <c r="AJ87" s="4"/>
      <c r="AK87" s="4"/>
      <c r="AL87" s="4"/>
      <c r="AM87" s="4"/>
      <c r="AN87" s="4"/>
      <c r="AO87" s="4"/>
      <c r="AP87" s="4"/>
      <c r="AQ87" s="4"/>
      <c r="AR87" s="4"/>
      <c r="AS87" s="4"/>
      <c r="AT87" s="4"/>
      <c r="AU87" s="4"/>
      <c r="AV87" s="4"/>
      <c r="AW87" s="4"/>
      <c r="AX87" s="4"/>
      <c r="AY87" s="4"/>
      <c r="AZ87" s="4"/>
      <c r="BA87" s="4"/>
      <c r="BB87" s="4"/>
    </row>
    <row r="88" spans="2:54" ht="17.25" customHeight="1" x14ac:dyDescent="0.25"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N88" s="4"/>
      <c r="O88" s="4"/>
      <c r="P88" s="4"/>
      <c r="Q88" s="4"/>
      <c r="R88" s="4"/>
      <c r="V88" s="4"/>
      <c r="W88" s="4"/>
      <c r="X88" s="4"/>
      <c r="Y88" s="4"/>
      <c r="Z88" s="4"/>
      <c r="AA88" s="4"/>
      <c r="AB88" s="4"/>
      <c r="AC88" s="4"/>
      <c r="AD88" s="4"/>
      <c r="AE88" s="4"/>
      <c r="AF88" s="4"/>
      <c r="AG88" s="4"/>
      <c r="AH88" s="4"/>
      <c r="AI88" s="4"/>
      <c r="AJ88" s="4"/>
      <c r="AK88" s="4"/>
      <c r="AL88" s="4"/>
      <c r="AM88" s="4"/>
      <c r="AN88" s="4"/>
      <c r="AO88" s="4"/>
      <c r="AP88" s="4"/>
      <c r="AQ88" s="4"/>
      <c r="AR88" s="4"/>
      <c r="AS88" s="4"/>
      <c r="AT88" s="4"/>
      <c r="AU88" s="4"/>
      <c r="AV88" s="4"/>
      <c r="AW88" s="4"/>
      <c r="AX88" s="4"/>
      <c r="AY88" s="4"/>
      <c r="AZ88" s="4"/>
      <c r="BA88" s="4"/>
      <c r="BB88" s="4"/>
    </row>
    <row r="89" spans="2:54" ht="17.25" customHeight="1" x14ac:dyDescent="0.25"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N89" s="4"/>
      <c r="O89" s="4"/>
      <c r="P89" s="4"/>
      <c r="Q89" s="4"/>
      <c r="R89" s="4"/>
      <c r="V89" s="4"/>
      <c r="W89" s="4"/>
      <c r="X89" s="4"/>
      <c r="Y89" s="4"/>
      <c r="Z89" s="4"/>
      <c r="AA89" s="4"/>
      <c r="AB89" s="4"/>
      <c r="AC89" s="4"/>
      <c r="AD89" s="4"/>
      <c r="AE89" s="4"/>
      <c r="AF89" s="4"/>
      <c r="AG89" s="4"/>
      <c r="AH89" s="4"/>
      <c r="AI89" s="4"/>
      <c r="AJ89" s="4"/>
      <c r="AK89" s="4"/>
      <c r="AL89" s="4"/>
      <c r="AM89" s="4"/>
      <c r="AN89" s="4"/>
      <c r="AO89" s="4"/>
      <c r="AP89" s="4"/>
      <c r="AQ89" s="4"/>
      <c r="AR89" s="4"/>
      <c r="AS89" s="4"/>
      <c r="AT89" s="4"/>
      <c r="AU89" s="4"/>
      <c r="AV89" s="4"/>
      <c r="AW89" s="4"/>
      <c r="AX89" s="4"/>
      <c r="AY89" s="4"/>
      <c r="AZ89" s="4"/>
      <c r="BA89" s="4"/>
      <c r="BB89" s="4"/>
    </row>
    <row r="90" spans="2:54" ht="17.25" customHeight="1" x14ac:dyDescent="0.25"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N90" s="4"/>
      <c r="O90" s="4"/>
      <c r="P90" s="4"/>
      <c r="Q90" s="4"/>
      <c r="R90" s="4"/>
      <c r="V90" s="4"/>
      <c r="W90" s="4"/>
      <c r="X90" s="4"/>
      <c r="Y90" s="4"/>
      <c r="Z90" s="4"/>
      <c r="AA90" s="4"/>
      <c r="AB90" s="4"/>
      <c r="AC90" s="4"/>
      <c r="AD90" s="4"/>
      <c r="AE90" s="4"/>
      <c r="AF90" s="4"/>
      <c r="AG90" s="4"/>
      <c r="AH90" s="4"/>
      <c r="AI90" s="4"/>
      <c r="AJ90" s="4"/>
      <c r="AK90" s="4"/>
      <c r="AL90" s="4"/>
      <c r="AM90" s="4"/>
      <c r="AN90" s="4"/>
      <c r="AO90" s="4"/>
      <c r="AP90" s="4"/>
      <c r="AQ90" s="4"/>
      <c r="AR90" s="4"/>
      <c r="AS90" s="4"/>
      <c r="AT90" s="4"/>
      <c r="AU90" s="4"/>
      <c r="AV90" s="4"/>
      <c r="AW90" s="4"/>
      <c r="AX90" s="4"/>
      <c r="AY90" s="4"/>
      <c r="AZ90" s="4"/>
      <c r="BA90" s="4"/>
      <c r="BB90" s="4"/>
    </row>
    <row r="91" spans="2:54" ht="17.25" customHeight="1" x14ac:dyDescent="0.25"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N91" s="4"/>
      <c r="O91" s="4"/>
      <c r="P91" s="4"/>
      <c r="Q91" s="4"/>
      <c r="R91" s="4"/>
      <c r="V91" s="4"/>
      <c r="W91" s="4"/>
      <c r="X91" s="4"/>
      <c r="Y91" s="4"/>
      <c r="Z91" s="4"/>
      <c r="AA91" s="4"/>
      <c r="AB91" s="4"/>
      <c r="AC91" s="4"/>
      <c r="AD91" s="4"/>
      <c r="AE91" s="4"/>
      <c r="AF91" s="4"/>
      <c r="AG91" s="4"/>
      <c r="AH91" s="4"/>
      <c r="AI91" s="4"/>
      <c r="AJ91" s="4"/>
      <c r="AK91" s="4"/>
      <c r="AL91" s="4"/>
      <c r="AM91" s="4"/>
      <c r="AN91" s="4"/>
      <c r="AO91" s="4"/>
      <c r="AP91" s="4"/>
      <c r="AQ91" s="4"/>
      <c r="AR91" s="4"/>
      <c r="AS91" s="4"/>
      <c r="AT91" s="4"/>
      <c r="AU91" s="4"/>
      <c r="AV91" s="4"/>
      <c r="AW91" s="4"/>
      <c r="AX91" s="4"/>
      <c r="AY91" s="4"/>
      <c r="AZ91" s="4"/>
      <c r="BA91" s="4"/>
      <c r="BB91" s="4"/>
    </row>
    <row r="92" spans="2:54" ht="17.25" customHeight="1" x14ac:dyDescent="0.25"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N92" s="4"/>
      <c r="O92" s="4"/>
      <c r="P92" s="4"/>
      <c r="Q92" s="4"/>
      <c r="R92" s="4"/>
      <c r="V92" s="4"/>
      <c r="W92" s="4"/>
      <c r="X92" s="4"/>
      <c r="Y92" s="4"/>
      <c r="Z92" s="4"/>
      <c r="AA92" s="4"/>
      <c r="AB92" s="4"/>
      <c r="AC92" s="4"/>
      <c r="AD92" s="4"/>
      <c r="AE92" s="4"/>
      <c r="AF92" s="4"/>
      <c r="AG92" s="4"/>
      <c r="AH92" s="4"/>
      <c r="AI92" s="4"/>
      <c r="AJ92" s="4"/>
      <c r="AK92" s="4"/>
      <c r="AL92" s="4"/>
      <c r="AM92" s="4"/>
      <c r="AN92" s="4"/>
      <c r="AO92" s="4"/>
      <c r="AP92" s="4"/>
      <c r="AQ92" s="4"/>
      <c r="AR92" s="4"/>
      <c r="AS92" s="4"/>
      <c r="AT92" s="4"/>
      <c r="AU92" s="4"/>
      <c r="AV92" s="4"/>
      <c r="AW92" s="4"/>
      <c r="AX92" s="4"/>
      <c r="AY92" s="4"/>
      <c r="AZ92" s="4"/>
      <c r="BA92" s="4"/>
      <c r="BB92" s="4"/>
    </row>
    <row r="93" spans="2:54" ht="17.25" customHeight="1" x14ac:dyDescent="0.25"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N93" s="4"/>
      <c r="O93" s="4"/>
      <c r="P93" s="4"/>
      <c r="Q93" s="4"/>
      <c r="R93" s="4"/>
      <c r="V93" s="4"/>
      <c r="W93" s="4"/>
      <c r="X93" s="4"/>
      <c r="Y93" s="4"/>
      <c r="Z93" s="4"/>
      <c r="AA93" s="4"/>
      <c r="AB93" s="4"/>
      <c r="AC93" s="4"/>
      <c r="AD93" s="4"/>
      <c r="AE93" s="4"/>
      <c r="AF93" s="4"/>
      <c r="AG93" s="4"/>
      <c r="AH93" s="4"/>
      <c r="AI93" s="4"/>
      <c r="AJ93" s="4"/>
      <c r="AK93" s="4"/>
      <c r="AL93" s="4"/>
      <c r="AM93" s="4"/>
      <c r="AN93" s="4"/>
      <c r="AO93" s="4"/>
      <c r="AP93" s="4"/>
      <c r="AQ93" s="4"/>
      <c r="AR93" s="4"/>
      <c r="AS93" s="4"/>
      <c r="AT93" s="4"/>
      <c r="AU93" s="4"/>
      <c r="AV93" s="4"/>
      <c r="AW93" s="4"/>
      <c r="AX93" s="4"/>
      <c r="AY93" s="4"/>
      <c r="AZ93" s="4"/>
      <c r="BA93" s="4"/>
      <c r="BB93" s="4"/>
    </row>
    <row r="94" spans="2:54" ht="17.25" customHeight="1" x14ac:dyDescent="0.25"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</row>
    <row r="95" spans="2:54" ht="17.25" customHeight="1" x14ac:dyDescent="0.25"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</row>
    <row r="96" spans="2:54" ht="17.25" customHeight="1" x14ac:dyDescent="0.25"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</row>
    <row r="97" spans="2:12" ht="17.25" customHeight="1" x14ac:dyDescent="0.25"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</row>
    <row r="98" spans="2:12" ht="17.25" customHeight="1" x14ac:dyDescent="0.25"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</row>
    <row r="99" spans="2:12" ht="17.25" customHeight="1" x14ac:dyDescent="0.25"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</row>
    <row r="100" spans="2:12" ht="17.25" customHeight="1" x14ac:dyDescent="0.25"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</row>
    <row r="101" spans="2:12" ht="17.25" customHeight="1" x14ac:dyDescent="0.25"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</row>
    <row r="102" spans="2:12" ht="17.25" customHeight="1" x14ac:dyDescent="0.25"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</row>
    <row r="103" spans="2:12" ht="17.25" customHeight="1" x14ac:dyDescent="0.25"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</row>
  </sheetData>
  <sheetProtection sheet="1" objects="1" scenarios="1"/>
  <mergeCells count="13">
    <mergeCell ref="U21:W27"/>
    <mergeCell ref="C5:G5"/>
    <mergeCell ref="B1:L2"/>
    <mergeCell ref="N3:R3"/>
    <mergeCell ref="R4:R5"/>
    <mergeCell ref="N16:Q16"/>
    <mergeCell ref="R16:R17"/>
    <mergeCell ref="N4:Q4"/>
    <mergeCell ref="B3:L4"/>
    <mergeCell ref="K5:K6"/>
    <mergeCell ref="H5:J5"/>
    <mergeCell ref="B5:B6"/>
    <mergeCell ref="L5:L6"/>
  </mergeCells>
  <conditionalFormatting sqref="R6:R15 R18:R21 R26 R28:R34">
    <cfRule type="cellIs" dxfId="3" priority="4" operator="greaterThan">
      <formula>0</formula>
    </cfRule>
  </conditionalFormatting>
  <conditionalFormatting sqref="R19:R26">
    <cfRule type="cellIs" dxfId="2" priority="3" operator="greaterThan">
      <formula>0</formula>
    </cfRule>
  </conditionalFormatting>
  <conditionalFormatting sqref="R27">
    <cfRule type="cellIs" dxfId="1" priority="2" operator="greaterThan">
      <formula>0</formula>
    </cfRule>
  </conditionalFormatting>
  <conditionalFormatting sqref="R20">
    <cfRule type="cellIs" dxfId="0" priority="1" operator="lessThan">
      <formula>89.9</formula>
    </cfRule>
  </conditionalFormatting>
  <dataValidations count="3">
    <dataValidation type="list" allowBlank="1" showInputMessage="1" showErrorMessage="1" sqref="L7:L47">
      <formula1>F7:G7</formula1>
    </dataValidation>
    <dataValidation type="list" allowBlank="1" showInputMessage="1" showErrorMessage="1" sqref="L48">
      <formula1>F48:G48</formula1>
    </dataValidation>
    <dataValidation type="list" allowBlank="1" showInputMessage="1" showErrorMessage="1" sqref="E7:E48">
      <formula1>$N$73:$N$79</formula1>
    </dataValidation>
  </dataValidations>
  <pageMargins left="0.7" right="0.7" top="0.75" bottom="0.75" header="0.3" footer="0.3"/>
  <pageSetup paperSize="9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'JM-kraven'!$A$2:$A$16</xm:f>
          </x14:formula1>
          <xm:sqref>G7:G48 F7:F47</xm:sqref>
        </x14:dataValidation>
        <x14:dataValidation type="list" allowBlank="1" showInputMessage="1" showErrorMessage="1">
          <x14:formula1>
            <xm:f>'JM-kraven'!$A$19:$A$22</xm:f>
          </x14:formula1>
          <xm:sqref>F48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35"/>
  <sheetViews>
    <sheetView workbookViewId="0">
      <selection activeCell="Q28" sqref="Q28"/>
    </sheetView>
  </sheetViews>
  <sheetFormatPr defaultRowHeight="15" x14ac:dyDescent="0.25"/>
  <cols>
    <col min="1" max="1" width="26.42578125" customWidth="1"/>
    <col min="2" max="6" width="9.140625" customWidth="1"/>
    <col min="8" max="19" width="9.140625" customWidth="1"/>
  </cols>
  <sheetData>
    <row r="2" spans="1:6" x14ac:dyDescent="0.25">
      <c r="A2" t="s">
        <v>34</v>
      </c>
      <c r="C2" t="s">
        <v>2</v>
      </c>
      <c r="F2">
        <v>7.5</v>
      </c>
    </row>
    <row r="3" spans="1:6" x14ac:dyDescent="0.25">
      <c r="A3" t="s">
        <v>5</v>
      </c>
      <c r="F3">
        <v>15</v>
      </c>
    </row>
    <row r="4" spans="1:6" x14ac:dyDescent="0.25">
      <c r="A4" t="s">
        <v>2</v>
      </c>
      <c r="C4" t="s">
        <v>5</v>
      </c>
      <c r="F4">
        <v>30</v>
      </c>
    </row>
    <row r="5" spans="1:6" x14ac:dyDescent="0.25">
      <c r="A5" s="1" t="s">
        <v>23</v>
      </c>
      <c r="C5" t="s">
        <v>4</v>
      </c>
      <c r="F5">
        <v>60</v>
      </c>
    </row>
    <row r="6" spans="1:6" x14ac:dyDescent="0.25">
      <c r="A6" s="2" t="s">
        <v>24</v>
      </c>
      <c r="C6" t="s">
        <v>27</v>
      </c>
    </row>
    <row r="7" spans="1:6" x14ac:dyDescent="0.25">
      <c r="A7" s="1" t="s">
        <v>25</v>
      </c>
    </row>
    <row r="8" spans="1:6" x14ac:dyDescent="0.25">
      <c r="A8" s="1" t="s">
        <v>26</v>
      </c>
    </row>
    <row r="9" spans="1:6" x14ac:dyDescent="0.25">
      <c r="A9" s="1" t="s">
        <v>27</v>
      </c>
    </row>
    <row r="10" spans="1:6" x14ac:dyDescent="0.25">
      <c r="A10" s="1" t="s">
        <v>28</v>
      </c>
    </row>
    <row r="11" spans="1:6" x14ac:dyDescent="0.25">
      <c r="A11" s="1" t="s">
        <v>29</v>
      </c>
    </row>
    <row r="12" spans="1:6" x14ac:dyDescent="0.25">
      <c r="A12" s="1" t="s">
        <v>30</v>
      </c>
    </row>
    <row r="13" spans="1:6" x14ac:dyDescent="0.25">
      <c r="A13" s="1" t="s">
        <v>4</v>
      </c>
    </row>
    <row r="14" spans="1:6" x14ac:dyDescent="0.25">
      <c r="A14" s="3" t="s">
        <v>31</v>
      </c>
    </row>
    <row r="15" spans="1:6" x14ac:dyDescent="0.25">
      <c r="A15" s="1" t="s">
        <v>32</v>
      </c>
    </row>
    <row r="16" spans="1:6" x14ac:dyDescent="0.25">
      <c r="A16" s="1" t="s">
        <v>33</v>
      </c>
    </row>
    <row r="17" spans="1:1" x14ac:dyDescent="0.25">
      <c r="A17" s="1"/>
    </row>
    <row r="18" spans="1:1" x14ac:dyDescent="0.25">
      <c r="A18" s="1"/>
    </row>
    <row r="19" spans="1:1" x14ac:dyDescent="0.25">
      <c r="A19" s="1" t="s">
        <v>5</v>
      </c>
    </row>
    <row r="20" spans="1:1" x14ac:dyDescent="0.25">
      <c r="A20" s="1" t="s">
        <v>4</v>
      </c>
    </row>
    <row r="21" spans="1:1" x14ac:dyDescent="0.25">
      <c r="A21" s="1" t="s">
        <v>2</v>
      </c>
    </row>
    <row r="22" spans="1:1" x14ac:dyDescent="0.25">
      <c r="A22" s="1" t="s">
        <v>34</v>
      </c>
    </row>
    <row r="23" spans="1:1" x14ac:dyDescent="0.25">
      <c r="A23" s="1"/>
    </row>
    <row r="24" spans="1:1" x14ac:dyDescent="0.25">
      <c r="A24">
        <v>7.5</v>
      </c>
    </row>
    <row r="25" spans="1:1" x14ac:dyDescent="0.25">
      <c r="A25">
        <v>15</v>
      </c>
    </row>
    <row r="26" spans="1:1" x14ac:dyDescent="0.25">
      <c r="A26">
        <v>30</v>
      </c>
    </row>
    <row r="27" spans="1:1" x14ac:dyDescent="0.25">
      <c r="A27">
        <v>60</v>
      </c>
    </row>
    <row r="28" spans="1:1" x14ac:dyDescent="0.25">
      <c r="A28" s="1"/>
    </row>
    <row r="29" spans="1:1" x14ac:dyDescent="0.25">
      <c r="A29" t="s">
        <v>20</v>
      </c>
    </row>
    <row r="30" spans="1:1" x14ac:dyDescent="0.25">
      <c r="A30" t="s">
        <v>21</v>
      </c>
    </row>
    <row r="31" spans="1:1" x14ac:dyDescent="0.25">
      <c r="A31" t="s">
        <v>17</v>
      </c>
    </row>
    <row r="32" spans="1:1" x14ac:dyDescent="0.25">
      <c r="A32" t="s">
        <v>18</v>
      </c>
    </row>
    <row r="33" spans="1:1" x14ac:dyDescent="0.25">
      <c r="A33" t="s">
        <v>19</v>
      </c>
    </row>
    <row r="34" spans="1:1" x14ac:dyDescent="0.25">
      <c r="A34" t="s">
        <v>22</v>
      </c>
    </row>
    <row r="35" spans="1:1" x14ac:dyDescent="0.25">
      <c r="A35" t="s">
        <v>43</v>
      </c>
    </row>
  </sheetData>
  <pageMargins left="0.7" right="0.7" top="0.75" bottom="0.75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4</vt:i4>
      </vt:variant>
    </vt:vector>
  </HeadingPairs>
  <TitlesOfParts>
    <vt:vector size="4" baseType="lpstr">
      <vt:lpstr>Info</vt:lpstr>
      <vt:lpstr>Forest &amp; Landscape</vt:lpstr>
      <vt:lpstr>Individuell JM-examen</vt:lpstr>
      <vt:lpstr>JM-kraven</vt:lpstr>
    </vt:vector>
  </TitlesOfParts>
  <Company>Umeå Universitet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Jennie Ohlsson</dc:creator>
  <cp:lastModifiedBy>Jennie Ohlsson</cp:lastModifiedBy>
  <cp:lastPrinted>2022-12-27T09:03:44Z</cp:lastPrinted>
  <dcterms:created xsi:type="dcterms:W3CDTF">2019-03-22T09:54:42Z</dcterms:created>
  <dcterms:modified xsi:type="dcterms:W3CDTF">2024-10-06T12:07:01Z</dcterms:modified>
</cp:coreProperties>
</file>