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8" l="1"/>
  <c r="S27" i="8"/>
  <c r="S8" i="8"/>
  <c r="P9" i="3" l="1"/>
  <c r="P8" i="3"/>
  <c r="P7" i="3"/>
  <c r="P11" i="3" l="1"/>
  <c r="P6" i="3"/>
  <c r="S12" i="8"/>
  <c r="S38" i="8"/>
  <c r="S37" i="8"/>
  <c r="S36" i="8"/>
  <c r="S35" i="8"/>
  <c r="S25" i="8"/>
  <c r="S24" i="8"/>
  <c r="S23" i="8"/>
  <c r="S19" i="8"/>
  <c r="S14" i="8"/>
  <c r="S13"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V15" i="8"/>
  <c r="T53" i="8" s="1"/>
  <c r="U19" i="8"/>
  <c r="U27" i="8"/>
  <c r="W28" i="8" s="1"/>
  <c r="P20" i="3"/>
  <c r="R20" i="3" s="1"/>
  <c r="P19" i="3"/>
  <c r="U53" i="8" l="1"/>
  <c r="U55" i="8"/>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B10" authorId="0" shapeId="0">
      <text>
        <r>
          <rPr>
            <sz val="9"/>
            <color indexed="81"/>
            <rFont val="Tahoma"/>
            <family val="2"/>
          </rPr>
          <t xml:space="preserve">
The syllabus are valid until the spring semester of 2024</t>
        </r>
      </text>
    </comment>
    <comment ref="B11" authorId="0" shapeId="0">
      <text>
        <r>
          <rPr>
            <sz val="9"/>
            <color indexed="81"/>
            <rFont val="Tahoma"/>
            <family val="2"/>
          </rPr>
          <t xml:space="preserve">
The syllabus are valid from the spring semester of 2025</t>
        </r>
      </text>
    </comment>
  </commentList>
</comments>
</file>

<file path=xl/sharedStrings.xml><?xml version="1.0" encoding="utf-8"?>
<sst xmlns="http://schemas.openxmlformats.org/spreadsheetml/2006/main" count="295" uniqueCount="144">
  <si>
    <t>Antal poäng</t>
  </si>
  <si>
    <t xml:space="preserve">Krav </t>
  </si>
  <si>
    <t>G2F</t>
  </si>
  <si>
    <t>G2E</t>
  </si>
  <si>
    <t>A1N</t>
  </si>
  <si>
    <t>G1N</t>
  </si>
  <si>
    <t>G1F</t>
  </si>
  <si>
    <t>A1F</t>
  </si>
  <si>
    <t>Ämne</t>
  </si>
  <si>
    <t>A2E</t>
  </si>
  <si>
    <t>Forest and landscape ecology</t>
  </si>
  <si>
    <t>Forest management methods</t>
  </si>
  <si>
    <t>GIS in forest and landscape</t>
  </si>
  <si>
    <t>Urban trees and forest health</t>
  </si>
  <si>
    <t>Forest and landscape planning</t>
  </si>
  <si>
    <t>Antal poäng som saknas</t>
  </si>
  <si>
    <t>Inriktnings-/specialiseringskrav (105 hp)</t>
  </si>
  <si>
    <t>SV0016</t>
  </si>
  <si>
    <t>Forestry in Central Sweden</t>
  </si>
  <si>
    <t>Forest &amp; Landscape</t>
  </si>
  <si>
    <t>BI1386</t>
  </si>
  <si>
    <t>Vegetation design</t>
  </si>
  <si>
    <t>LK0423</t>
  </si>
  <si>
    <t xml:space="preserve">Forest and landscape governance </t>
  </si>
  <si>
    <t>SV0014</t>
  </si>
  <si>
    <t>SV0015</t>
  </si>
  <si>
    <t>BI1418</t>
  </si>
  <si>
    <t>Forest and landscape biodiversity conservation and ecosystem services</t>
  </si>
  <si>
    <t>Environmental discourses and environmental communication</t>
  </si>
  <si>
    <t>Silviculture in forest and landscape under global change</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</si>
  <si>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</si>
  <si>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</si>
  <si>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</si>
  <si>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</si>
  <si>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</si>
  <si>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FÖ0485</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</si>
  <si>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</si>
  <si>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</si>
  <si>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</si>
  <si>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</si>
  <si>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</si>
  <si>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</si>
  <si>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</si>
  <si>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</si>
  <si>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</si>
  <si>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</si>
  <si>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in which degree you are aiming for. </t>
    </r>
  </si>
  <si>
    <t>Code</t>
  </si>
  <si>
    <t>Course name</t>
  </si>
  <si>
    <t>Credit</t>
  </si>
  <si>
    <t>Level</t>
  </si>
  <si>
    <t>Credits per subarea within Forestry Science</t>
  </si>
  <si>
    <t>Goals, planning and policy</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</si>
  <si>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</si>
  <si>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</si>
  <si>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</si>
  <si>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</si>
  <si>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</si>
  <si>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</si>
  <si>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</si>
  <si>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</si>
  <si>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</si>
  <si>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</si>
  <si>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</si>
  <si>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</si>
  <si>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</si>
  <si>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</si>
  <si>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</si>
  <si>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</si>
  <si>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</si>
  <si>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</si>
  <si>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</si>
  <si>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</si>
  <si>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</si>
  <si>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</si>
  <si>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</si>
  <si>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</si>
  <si>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</si>
  <si>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</si>
  <si>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</si>
  <si>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</si>
  <si>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</si>
  <si>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</si>
  <si>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</si>
  <si>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</si>
  <si>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</si>
  <si>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</si>
  <si>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</si>
  <si>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</si>
  <si>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</si>
  <si>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</si>
  <si>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</si>
  <si>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</si>
  <si>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</si>
  <si>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</si>
  <si>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</si>
  <si>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</si>
  <si>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</si>
  <si>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</si>
  <si>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</si>
  <si>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</si>
  <si>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</si>
  <si>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</si>
  <si>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</si>
  <si>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</si>
  <si>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</si>
  <si>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</si>
  <si>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</si>
  <si>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</si>
  <si>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</si>
  <si>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</si>
  <si>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</si>
  <si>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</si>
  <si>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</si>
  <si>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</si>
  <si>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</si>
  <si>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</si>
  <si>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</si>
  <si>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</si>
  <si>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</si>
  <si>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</si>
  <si>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</si>
  <si>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</si>
  <si>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</si>
  <si>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</si>
  <si>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</si>
  <si>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</si>
  <si>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</si>
  <si>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SV0001/SV0040</t>
  </si>
  <si>
    <t>BI1385/BI1452</t>
  </si>
  <si>
    <t>LK0394/LK0448</t>
  </si>
  <si>
    <t>BI1451</t>
  </si>
  <si>
    <t>LK0424/LK0434</t>
  </si>
  <si>
    <t>LK0425/LK0444</t>
  </si>
  <si>
    <t>SV0022/SV0053</t>
  </si>
  <si>
    <t>SV0023/SV0052</t>
  </si>
  <si>
    <r>
      <t xml:space="preserve">Attention! We work continuously with quality assurance and development of the tool, therefore make sure to always work in the latest version! </t>
    </r>
    <r>
      <rPr>
        <b/>
        <i/>
        <sz val="16"/>
        <color theme="1"/>
        <rFont val="Calibri"/>
        <family val="2"/>
        <scheme val="minor"/>
      </rPr>
      <t>When the course is highlighted in red, there is more than one version, please see comment next to the course corde.</t>
    </r>
  </si>
  <si>
    <t>Credits in Forest Technology</t>
  </si>
  <si>
    <t>Credits in Wood Science</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</si>
  <si>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</si>
  <si>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 If you have taken other courses that are not listed, you must enter the information yourself. You'll find all the information you need in the course syllabi. </t>
    </r>
  </si>
  <si>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When the course is highlighted in red, there is more than one version, please see comment next to the course corde.</t>
    </r>
  </si>
  <si>
    <r>
      <t>3</t>
    </r>
    <r>
      <rPr>
        <sz val="12"/>
        <color theme="1"/>
        <rFont val="Calibri"/>
        <family val="2"/>
        <scheme val="minor"/>
      </rPr>
      <t xml:space="preserve">. In colum O you </t>
    </r>
    <r>
      <rPr>
        <b/>
        <sz val="12"/>
        <color theme="1"/>
        <rFont val="Calibri"/>
        <family val="2"/>
        <scheme val="minor"/>
      </rPr>
      <t xml:space="preserve">choose which main subject </t>
    </r>
    <r>
      <rPr>
        <sz val="12"/>
        <color theme="1"/>
        <rFont val="Calibri"/>
        <family val="2"/>
        <scheme val="minor"/>
      </rPr>
      <t>the course should count toward.</t>
    </r>
  </si>
  <si>
    <t>Credits in Forest Techonology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</si>
</sst>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3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11"/>
      <color rgb="FFFF0000"/>
      <name val="Calibri"/>
      <family val="2"/>
      <scheme val="minor"/>
    </font>
    <font>
      <b/>
      <i/>
      <sz val="16"/>
      <color theme="1"/>
      <name val="Calibri"/>
      <family val="2"/>
      <scheme val="minor"/>
    </font>
    <font>
      <sz val="9"/>
      <color indexed="81"/>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61">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3" fillId="3" borderId="0" xfId="0" applyFont="1" applyFill="1" applyBorder="1"/>
    <xf numFmtId="0" fontId="15" fillId="3" borderId="0" xfId="0" applyFont="1" applyFill="1" applyBorder="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15" fillId="3" borderId="8"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27" fillId="3" borderId="2" xfId="0" applyFont="1" applyFill="1" applyBorder="1" applyProtection="1"/>
    <xf numFmtId="0" fontId="27" fillId="0" borderId="14" xfId="0" applyFont="1" applyFill="1" applyBorder="1" applyProtection="1"/>
    <xf numFmtId="0" fontId="0" fillId="3" borderId="41" xfId="0" applyFill="1" applyBorder="1" applyAlignment="1" applyProtection="1">
      <alignment wrapText="1"/>
    </xf>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0" xfId="0" applyFont="1" applyFill="1" applyBorder="1" applyAlignment="1" applyProtection="1">
      <alignment horizontal="center" wrapText="1"/>
      <protection locked="0"/>
    </xf>
    <xf numFmtId="0" fontId="2" fillId="5" borderId="17"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1" fillId="5" borderId="34"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59056</xdr:colOff>
      <xdr:row>8</xdr:row>
      <xdr:rowOff>110489</xdr:rowOff>
    </xdr:from>
    <xdr:to>
      <xdr:col>22</xdr:col>
      <xdr:colOff>123825</xdr:colOff>
      <xdr:row>9</xdr:row>
      <xdr:rowOff>66675</xdr:rowOff>
    </xdr:to>
    <xdr:sp macro="" textlink="">
      <xdr:nvSpPr>
        <xdr:cNvPr id="4" name="Vänsterpil 3"/>
        <xdr:cNvSpPr/>
      </xdr:nvSpPr>
      <xdr:spPr>
        <a:xfrm>
          <a:off x="23557231" y="3301364"/>
          <a:ext cx="626744" cy="346711"/>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marking an X (in column N),</a:t>
          </a:r>
          <a:r>
            <a:rPr lang="sv-SE" sz="1200" baseline="0"/>
            <a:t> </a:t>
          </a:r>
          <a:r>
            <a:rPr lang="sv-SE" sz="1200"/>
            <a:t>then</a:t>
          </a:r>
          <a:r>
            <a:rPr lang="sv-SE" sz="1200" baseline="0"/>
            <a:t> select the</a:t>
          </a:r>
          <a:r>
            <a:rPr lang="sv-SE" sz="1200"/>
            <a:t> main subject to which the course should be belong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H24" sqref="H23:H24"/>
    </sheetView>
  </sheetViews>
  <sheetFormatPr defaultColWidth="9.140625" defaultRowHeight="15" x14ac:dyDescent="0.25"/>
  <cols>
    <col min="1" max="1" width="5" style="201" customWidth="1"/>
    <col min="2" max="2" width="3.140625" style="201" customWidth="1"/>
    <col min="3" max="8" width="9.140625" style="201"/>
    <col min="9" max="9" width="17" style="201" customWidth="1"/>
    <col min="10" max="20" width="9.140625" style="201"/>
    <col min="21" max="21" width="30.5703125" style="201" customWidth="1"/>
    <col min="22" max="22" width="26" style="201" customWidth="1"/>
    <col min="23" max="16384" width="9.140625" style="201"/>
  </cols>
  <sheetData>
    <row r="2" spans="2:25" s="200" customFormat="1" ht="26.25" x14ac:dyDescent="0.4">
      <c r="B2" s="243" t="s">
        <v>45</v>
      </c>
      <c r="C2" s="243"/>
      <c r="D2" s="243"/>
      <c r="E2" s="243"/>
      <c r="F2" s="243"/>
      <c r="G2" s="243"/>
      <c r="H2" s="243"/>
      <c r="I2" s="243"/>
    </row>
    <row r="3" spans="2:25" s="200" customFormat="1" ht="18" customHeight="1" thickBot="1" x14ac:dyDescent="0.45"/>
    <row r="4" spans="2:25" ht="15.75" x14ac:dyDescent="0.25">
      <c r="B4" s="219"/>
      <c r="C4" s="220"/>
      <c r="D4" s="220"/>
      <c r="E4" s="220"/>
      <c r="F4" s="220"/>
      <c r="G4" s="220"/>
      <c r="H4" s="220"/>
      <c r="I4" s="221"/>
      <c r="O4" s="207"/>
      <c r="P4" s="207"/>
      <c r="Q4" s="207"/>
      <c r="R4" s="207"/>
      <c r="S4" s="207"/>
      <c r="T4" s="207"/>
      <c r="U4" s="207"/>
      <c r="V4" s="207"/>
      <c r="W4" s="206"/>
      <c r="X4" s="206"/>
      <c r="Y4" s="206"/>
    </row>
    <row r="5" spans="2:25" ht="48.75" customHeight="1" x14ac:dyDescent="0.25">
      <c r="B5" s="222"/>
      <c r="C5" s="244" t="s">
        <v>139</v>
      </c>
      <c r="D5" s="245"/>
      <c r="E5" s="245"/>
      <c r="F5" s="245"/>
      <c r="G5" s="245"/>
      <c r="H5" s="245"/>
      <c r="I5" s="246"/>
      <c r="O5" s="239"/>
      <c r="P5" s="239"/>
      <c r="Q5" s="239"/>
      <c r="R5" s="239"/>
      <c r="S5" s="239"/>
      <c r="T5" s="239"/>
      <c r="U5" s="239"/>
      <c r="V5" s="208"/>
      <c r="W5" s="206"/>
      <c r="X5" s="206"/>
      <c r="Y5" s="206"/>
    </row>
    <row r="6" spans="2:25" ht="69.75" customHeight="1" x14ac:dyDescent="0.25">
      <c r="B6" s="222"/>
      <c r="C6" s="245" t="s">
        <v>140</v>
      </c>
      <c r="D6" s="245"/>
      <c r="E6" s="245"/>
      <c r="F6" s="245"/>
      <c r="G6" s="245"/>
      <c r="H6" s="245"/>
      <c r="I6" s="246"/>
      <c r="O6" s="240"/>
      <c r="P6" s="240"/>
      <c r="Q6" s="240"/>
      <c r="R6" s="240"/>
      <c r="S6" s="240"/>
      <c r="T6" s="240"/>
      <c r="U6" s="240"/>
      <c r="V6" s="208"/>
      <c r="W6" s="206"/>
      <c r="X6" s="206"/>
      <c r="Y6" s="206"/>
    </row>
    <row r="7" spans="2:25" ht="3.75" customHeight="1" x14ac:dyDescent="0.25">
      <c r="B7" s="222"/>
      <c r="C7" s="204"/>
      <c r="D7" s="204"/>
      <c r="E7" s="204"/>
      <c r="F7" s="204"/>
      <c r="G7" s="204"/>
      <c r="H7" s="204"/>
      <c r="I7" s="223"/>
      <c r="O7" s="209"/>
      <c r="P7" s="209"/>
      <c r="Q7" s="209"/>
      <c r="R7" s="209"/>
      <c r="S7" s="209"/>
      <c r="T7" s="209"/>
      <c r="U7" s="209"/>
      <c r="V7" s="209"/>
      <c r="W7" s="206"/>
      <c r="X7" s="206"/>
      <c r="Y7" s="206"/>
    </row>
    <row r="8" spans="2:25" ht="56.25" customHeight="1" x14ac:dyDescent="0.25">
      <c r="B8" s="222"/>
      <c r="C8" s="244" t="s">
        <v>141</v>
      </c>
      <c r="D8" s="244"/>
      <c r="E8" s="244"/>
      <c r="F8" s="244"/>
      <c r="G8" s="244"/>
      <c r="H8" s="244"/>
      <c r="I8" s="247"/>
      <c r="O8" s="241"/>
      <c r="P8" s="241"/>
      <c r="Q8" s="241"/>
      <c r="R8" s="241"/>
      <c r="S8" s="241"/>
      <c r="T8" s="241"/>
      <c r="U8" s="241"/>
      <c r="V8" s="207"/>
      <c r="W8" s="206"/>
      <c r="X8" s="206"/>
      <c r="Y8" s="206"/>
    </row>
    <row r="9" spans="2:25" ht="15.75" x14ac:dyDescent="0.25">
      <c r="B9" s="222"/>
      <c r="C9" s="202" t="s">
        <v>142</v>
      </c>
      <c r="D9" s="203"/>
      <c r="E9" s="203"/>
      <c r="F9" s="203"/>
      <c r="G9" s="203"/>
      <c r="H9" s="203"/>
      <c r="I9" s="224"/>
      <c r="O9" s="210"/>
      <c r="P9" s="210"/>
      <c r="Q9" s="210"/>
      <c r="R9" s="210"/>
      <c r="S9" s="210"/>
      <c r="T9" s="210"/>
      <c r="U9" s="210"/>
      <c r="V9" s="207"/>
      <c r="W9" s="206"/>
      <c r="X9" s="206"/>
      <c r="Y9" s="206"/>
    </row>
    <row r="10" spans="2:25" ht="15" customHeight="1" x14ac:dyDescent="0.25">
      <c r="B10" s="222"/>
      <c r="C10" s="203"/>
      <c r="D10" s="203"/>
      <c r="E10" s="203"/>
      <c r="F10" s="203"/>
      <c r="G10" s="203"/>
      <c r="H10" s="203"/>
      <c r="I10" s="224"/>
      <c r="O10" s="207"/>
      <c r="P10" s="207"/>
      <c r="Q10" s="207"/>
      <c r="R10" s="207"/>
      <c r="S10" s="207"/>
      <c r="T10" s="207"/>
      <c r="U10" s="207"/>
      <c r="V10" s="207"/>
      <c r="W10" s="206"/>
      <c r="X10" s="206"/>
      <c r="Y10" s="206"/>
    </row>
    <row r="11" spans="2:25" ht="81" customHeight="1" x14ac:dyDescent="0.25">
      <c r="B11" s="222"/>
      <c r="C11" s="245" t="s">
        <v>46</v>
      </c>
      <c r="D11" s="245"/>
      <c r="E11" s="245"/>
      <c r="F11" s="245"/>
      <c r="G11" s="245"/>
      <c r="H11" s="245"/>
      <c r="I11" s="246"/>
      <c r="O11" s="240"/>
      <c r="P11" s="240"/>
      <c r="Q11" s="240"/>
      <c r="R11" s="240"/>
      <c r="S11" s="240"/>
      <c r="T11" s="240"/>
      <c r="U11" s="240"/>
      <c r="V11" s="208"/>
      <c r="W11" s="206"/>
      <c r="X11" s="206"/>
      <c r="Y11" s="206"/>
    </row>
    <row r="12" spans="2:25" ht="4.9000000000000004" customHeight="1" x14ac:dyDescent="0.25">
      <c r="B12" s="222"/>
      <c r="C12" s="245"/>
      <c r="D12" s="245"/>
      <c r="E12" s="245"/>
      <c r="F12" s="245"/>
      <c r="G12" s="245"/>
      <c r="H12" s="245"/>
      <c r="I12" s="246"/>
      <c r="O12" s="242"/>
      <c r="P12" s="242"/>
      <c r="Q12" s="242"/>
      <c r="R12" s="242"/>
      <c r="S12" s="242"/>
      <c r="T12" s="242"/>
      <c r="U12" s="242"/>
      <c r="V12" s="208"/>
      <c r="W12" s="206"/>
      <c r="X12" s="206"/>
      <c r="Y12" s="206"/>
    </row>
    <row r="13" spans="2:25" ht="12.75" customHeight="1" x14ac:dyDescent="0.25">
      <c r="B13" s="222"/>
      <c r="C13" s="245"/>
      <c r="D13" s="245"/>
      <c r="E13" s="245"/>
      <c r="F13" s="245"/>
      <c r="G13" s="245"/>
      <c r="H13" s="245"/>
      <c r="I13" s="246"/>
      <c r="O13" s="242"/>
      <c r="P13" s="242"/>
      <c r="Q13" s="242"/>
      <c r="R13" s="242"/>
      <c r="S13" s="242"/>
      <c r="T13" s="242"/>
      <c r="U13" s="242"/>
      <c r="V13" s="208"/>
      <c r="W13" s="206"/>
      <c r="X13" s="206"/>
      <c r="Y13" s="206"/>
    </row>
    <row r="14" spans="2:25" x14ac:dyDescent="0.25">
      <c r="B14" s="222"/>
      <c r="C14" s="218" t="s">
        <v>120</v>
      </c>
      <c r="D14" s="217"/>
      <c r="E14" s="217"/>
      <c r="F14" s="217"/>
      <c r="G14" s="217"/>
      <c r="H14" s="217"/>
      <c r="I14" s="225"/>
      <c r="O14" s="206"/>
      <c r="P14" s="206"/>
      <c r="Q14" s="206"/>
      <c r="R14" s="206"/>
      <c r="S14" s="206"/>
      <c r="T14" s="206"/>
      <c r="U14" s="206"/>
      <c r="V14" s="206"/>
      <c r="W14" s="206"/>
      <c r="X14" s="206"/>
      <c r="Y14" s="206"/>
    </row>
    <row r="15" spans="2:25" ht="15.75" thickBot="1" x14ac:dyDescent="0.3">
      <c r="B15" s="226"/>
      <c r="C15" s="227"/>
      <c r="D15" s="227"/>
      <c r="E15" s="227"/>
      <c r="F15" s="227"/>
      <c r="G15" s="227"/>
      <c r="H15" s="227"/>
      <c r="I15" s="228"/>
    </row>
    <row r="17" spans="14:24" x14ac:dyDescent="0.25">
      <c r="N17" s="206"/>
      <c r="O17" s="206"/>
      <c r="P17" s="206"/>
      <c r="Q17" s="206"/>
      <c r="R17" s="206"/>
      <c r="S17" s="206"/>
      <c r="T17" s="206"/>
      <c r="U17" s="206"/>
      <c r="V17" s="206"/>
      <c r="W17" s="206"/>
      <c r="X17" s="206"/>
    </row>
    <row r="18" spans="14:24" x14ac:dyDescent="0.25">
      <c r="N18" s="206"/>
      <c r="O18" s="206"/>
      <c r="P18" s="206"/>
      <c r="Q18" s="206"/>
      <c r="R18" s="206"/>
      <c r="S18" s="206"/>
      <c r="T18" s="206"/>
      <c r="U18" s="206"/>
      <c r="V18" s="206"/>
      <c r="W18" s="206"/>
      <c r="X18" s="206"/>
    </row>
    <row r="19" spans="14:24" ht="15.75" x14ac:dyDescent="0.25">
      <c r="N19" s="206"/>
      <c r="O19" s="207"/>
      <c r="P19" s="207"/>
      <c r="Q19" s="207"/>
      <c r="R19" s="207"/>
      <c r="S19" s="207"/>
      <c r="T19" s="207"/>
      <c r="U19" s="207"/>
      <c r="V19" s="206"/>
      <c r="W19" s="206"/>
      <c r="X19" s="206"/>
    </row>
    <row r="20" spans="14:24" ht="15.75" x14ac:dyDescent="0.25">
      <c r="N20" s="206"/>
      <c r="O20" s="239"/>
      <c r="P20" s="239"/>
      <c r="Q20" s="239"/>
      <c r="R20" s="239"/>
      <c r="S20" s="239"/>
      <c r="T20" s="239"/>
      <c r="U20" s="239"/>
      <c r="V20" s="206"/>
      <c r="W20" s="206"/>
      <c r="X20" s="206"/>
    </row>
    <row r="21" spans="14:24" ht="15.75" x14ac:dyDescent="0.25">
      <c r="N21" s="206"/>
      <c r="O21" s="240"/>
      <c r="P21" s="240"/>
      <c r="Q21" s="240"/>
      <c r="R21" s="240"/>
      <c r="S21" s="240"/>
      <c r="T21" s="240"/>
      <c r="U21" s="240"/>
      <c r="V21" s="206"/>
      <c r="W21" s="206"/>
      <c r="X21" s="206"/>
    </row>
    <row r="22" spans="14:24" ht="15.75" x14ac:dyDescent="0.25">
      <c r="N22" s="206"/>
      <c r="O22" s="209"/>
      <c r="P22" s="209"/>
      <c r="Q22" s="209"/>
      <c r="R22" s="209"/>
      <c r="S22" s="209"/>
      <c r="T22" s="209"/>
      <c r="U22" s="209"/>
      <c r="V22" s="206"/>
      <c r="W22" s="206"/>
      <c r="X22" s="206"/>
    </row>
    <row r="23" spans="14:24" ht="15.75" x14ac:dyDescent="0.25">
      <c r="N23" s="206"/>
      <c r="O23" s="241"/>
      <c r="P23" s="241"/>
      <c r="Q23" s="241"/>
      <c r="R23" s="241"/>
      <c r="S23" s="241"/>
      <c r="T23" s="241"/>
      <c r="U23" s="241"/>
      <c r="V23" s="206"/>
      <c r="W23" s="206"/>
      <c r="X23" s="206"/>
    </row>
    <row r="24" spans="14:24" ht="15.75" x14ac:dyDescent="0.25">
      <c r="N24" s="206"/>
      <c r="O24" s="210"/>
      <c r="P24" s="210"/>
      <c r="Q24" s="210"/>
      <c r="R24" s="210"/>
      <c r="S24" s="210"/>
      <c r="T24" s="210"/>
      <c r="U24" s="210"/>
      <c r="V24" s="206"/>
      <c r="W24" s="206"/>
      <c r="X24" s="206"/>
    </row>
    <row r="25" spans="14:24" ht="15.75" x14ac:dyDescent="0.25">
      <c r="N25" s="206"/>
      <c r="O25" s="207"/>
      <c r="P25" s="207"/>
      <c r="Q25" s="207"/>
      <c r="R25" s="207"/>
      <c r="S25" s="207"/>
      <c r="T25" s="207"/>
      <c r="U25" s="207"/>
      <c r="V25" s="206"/>
      <c r="W25" s="206"/>
      <c r="X25" s="206"/>
    </row>
    <row r="26" spans="14:24" ht="15.75" x14ac:dyDescent="0.25">
      <c r="N26" s="206"/>
      <c r="O26" s="240"/>
      <c r="P26" s="240"/>
      <c r="Q26" s="240"/>
      <c r="R26" s="240"/>
      <c r="S26" s="240"/>
      <c r="T26" s="240"/>
      <c r="U26" s="240"/>
      <c r="V26" s="206"/>
      <c r="W26" s="206"/>
      <c r="X26" s="206"/>
    </row>
    <row r="27" spans="14:24" x14ac:dyDescent="0.25">
      <c r="N27" s="206"/>
      <c r="O27" s="242"/>
      <c r="P27" s="242"/>
      <c r="Q27" s="242"/>
      <c r="R27" s="242"/>
      <c r="S27" s="242"/>
      <c r="T27" s="242"/>
      <c r="U27" s="242"/>
      <c r="V27" s="206"/>
      <c r="W27" s="206"/>
      <c r="X27" s="206"/>
    </row>
    <row r="28" spans="14:24" x14ac:dyDescent="0.25">
      <c r="N28" s="206"/>
      <c r="O28" s="242"/>
      <c r="P28" s="242"/>
      <c r="Q28" s="242"/>
      <c r="R28" s="242"/>
      <c r="S28" s="242"/>
      <c r="T28" s="242"/>
      <c r="U28" s="242"/>
      <c r="V28" s="206"/>
      <c r="W28" s="206"/>
      <c r="X28" s="206"/>
    </row>
    <row r="29" spans="14:24" x14ac:dyDescent="0.25">
      <c r="N29" s="206"/>
      <c r="O29" s="206"/>
      <c r="P29" s="206"/>
      <c r="Q29" s="206"/>
      <c r="R29" s="206"/>
      <c r="S29" s="206"/>
      <c r="T29" s="206"/>
      <c r="U29" s="206"/>
      <c r="V29" s="206"/>
      <c r="W29" s="206"/>
      <c r="X29" s="206"/>
    </row>
    <row r="30" spans="14:24" x14ac:dyDescent="0.25">
      <c r="N30" s="206"/>
      <c r="O30" s="206"/>
      <c r="P30" s="206"/>
      <c r="Q30" s="206"/>
      <c r="R30" s="206"/>
      <c r="S30" s="206"/>
      <c r="T30" s="206"/>
      <c r="U30" s="206"/>
      <c r="V30" s="206"/>
      <c r="W30" s="206"/>
      <c r="X30" s="206"/>
    </row>
    <row r="31" spans="14:24" x14ac:dyDescent="0.25">
      <c r="N31" s="206"/>
      <c r="O31" s="206"/>
      <c r="P31" s="206"/>
      <c r="Q31" s="206"/>
      <c r="R31" s="206"/>
      <c r="S31" s="206"/>
      <c r="T31" s="206"/>
      <c r="U31" s="206"/>
      <c r="V31" s="206"/>
      <c r="W31" s="206"/>
      <c r="X31" s="206"/>
    </row>
    <row r="32" spans="14:24" x14ac:dyDescent="0.25">
      <c r="N32" s="206"/>
      <c r="O32" s="206"/>
      <c r="P32" s="206"/>
      <c r="Q32" s="206"/>
      <c r="R32" s="206"/>
      <c r="S32" s="206"/>
      <c r="T32" s="206"/>
      <c r="U32" s="206"/>
      <c r="V32" s="206"/>
      <c r="W32" s="206"/>
      <c r="X32" s="206"/>
    </row>
    <row r="33" spans="14:24" x14ac:dyDescent="0.25">
      <c r="N33" s="206"/>
      <c r="O33" s="206"/>
      <c r="P33" s="206"/>
      <c r="Q33" s="206"/>
      <c r="R33" s="206"/>
      <c r="S33" s="206"/>
      <c r="T33" s="206"/>
      <c r="U33" s="206"/>
      <c r="V33" s="206"/>
      <c r="W33" s="206"/>
      <c r="X33" s="206"/>
    </row>
  </sheetData>
  <mergeCells count="16">
    <mergeCell ref="O5:U5"/>
    <mergeCell ref="O6:U6"/>
    <mergeCell ref="O8:U8"/>
    <mergeCell ref="O11:U11"/>
    <mergeCell ref="O12:U13"/>
    <mergeCell ref="B2:I2"/>
    <mergeCell ref="C5:I5"/>
    <mergeCell ref="C6:I6"/>
    <mergeCell ref="C11:I11"/>
    <mergeCell ref="C12:I13"/>
    <mergeCell ref="C8:I8"/>
    <mergeCell ref="O20:U20"/>
    <mergeCell ref="O21:U21"/>
    <mergeCell ref="O23:U23"/>
    <mergeCell ref="O26:U26"/>
    <mergeCell ref="O27:U28"/>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2"/>
  <sheetViews>
    <sheetView showGridLines="0" tabSelected="1" zoomScaleNormal="100" workbookViewId="0">
      <selection activeCell="K16" sqref="K16"/>
    </sheetView>
  </sheetViews>
  <sheetFormatPr defaultColWidth="9.140625" defaultRowHeight="17.25" customHeight="1" x14ac:dyDescent="0.25"/>
  <cols>
    <col min="1" max="1" width="3.28515625" style="4" customWidth="1"/>
    <col min="2" max="2" width="8.28515625" style="4" customWidth="1"/>
    <col min="3" max="3" width="50" style="5" customWidth="1"/>
    <col min="4" max="4" width="7.140625" style="5" customWidth="1"/>
    <col min="5" max="5" width="7.28515625" style="5" customWidth="1"/>
    <col min="6" max="6" width="25.5703125" style="5" customWidth="1"/>
    <col min="7" max="7" width="23" style="5" customWidth="1"/>
    <col min="8" max="8" width="15.140625" style="5" customWidth="1"/>
    <col min="9" max="9" width="14.140625" style="5" customWidth="1"/>
    <col min="10" max="12" width="13.28515625" style="5" customWidth="1"/>
    <col min="13" max="13" width="9.85546875" style="5" customWidth="1"/>
    <col min="14" max="14" width="13.42578125" style="5" customWidth="1"/>
    <col min="15" max="15" width="24.140625" style="5" customWidth="1"/>
    <col min="16" max="16" width="2.28515625" style="4" customWidth="1"/>
    <col min="17" max="17" width="28.42578125" style="5" customWidth="1"/>
    <col min="18" max="18" width="17.85546875" style="5" customWidth="1"/>
    <col min="19" max="19" width="14.7109375" style="5" customWidth="1"/>
    <col min="20" max="20" width="22" style="5" customWidth="1"/>
    <col min="21" max="21" width="26" style="5" customWidth="1"/>
    <col min="22" max="22" width="8.42578125" style="5" customWidth="1"/>
    <col min="23" max="23" width="3.5703125" style="5" customWidth="1"/>
    <col min="24" max="16384" width="9.140625" style="5"/>
  </cols>
  <sheetData>
    <row r="1" spans="2:50" ht="46.5" customHeight="1" thickBot="1" x14ac:dyDescent="0.3">
      <c r="B1" s="248" t="s">
        <v>136</v>
      </c>
      <c r="C1" s="249"/>
      <c r="D1" s="249"/>
      <c r="E1" s="249"/>
      <c r="F1" s="249"/>
      <c r="G1" s="249"/>
      <c r="H1" s="249"/>
      <c r="I1" s="249"/>
      <c r="J1" s="249"/>
      <c r="K1" s="249"/>
      <c r="L1" s="249"/>
      <c r="M1" s="249"/>
      <c r="N1" s="249"/>
      <c r="O1" s="249"/>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35">
      <c r="B2" s="279" t="s">
        <v>19</v>
      </c>
      <c r="C2" s="280"/>
      <c r="D2" s="280"/>
      <c r="E2" s="280"/>
      <c r="F2" s="280"/>
      <c r="G2" s="280"/>
      <c r="H2" s="280"/>
      <c r="I2" s="280"/>
      <c r="J2" s="280"/>
      <c r="K2" s="280"/>
      <c r="L2" s="280"/>
      <c r="M2" s="280"/>
      <c r="N2" s="280"/>
      <c r="O2" s="281"/>
      <c r="P2" s="6"/>
      <c r="Q2" s="304" t="s">
        <v>62</v>
      </c>
      <c r="R2" s="305"/>
      <c r="S2" s="305"/>
      <c r="T2" s="305"/>
      <c r="U2" s="306"/>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35">
      <c r="B3" s="282"/>
      <c r="C3" s="283"/>
      <c r="D3" s="283"/>
      <c r="E3" s="283"/>
      <c r="F3" s="283"/>
      <c r="G3" s="283"/>
      <c r="H3" s="283"/>
      <c r="I3" s="283"/>
      <c r="J3" s="283"/>
      <c r="K3" s="283"/>
      <c r="L3" s="283"/>
      <c r="M3" s="283"/>
      <c r="N3" s="283"/>
      <c r="O3" s="284"/>
      <c r="Q3" s="307" t="s">
        <v>63</v>
      </c>
      <c r="R3" s="308"/>
      <c r="S3" s="308"/>
      <c r="T3" s="308"/>
      <c r="U3" s="315" t="s">
        <v>112</v>
      </c>
      <c r="V3" s="4"/>
      <c r="W3" s="4"/>
      <c r="X3" s="288" t="s">
        <v>67</v>
      </c>
      <c r="Y3" s="289"/>
      <c r="Z3" s="290"/>
      <c r="AA3" s="4"/>
      <c r="AB3" s="4"/>
      <c r="AC3" s="4"/>
      <c r="AD3" s="4"/>
      <c r="AE3" s="4"/>
      <c r="AF3" s="4"/>
      <c r="AG3" s="4"/>
      <c r="AH3" s="4"/>
      <c r="AI3" s="4"/>
      <c r="AJ3" s="4"/>
      <c r="AK3" s="4"/>
      <c r="AL3" s="4"/>
      <c r="AM3" s="4"/>
      <c r="AN3" s="4"/>
      <c r="AO3" s="4"/>
      <c r="AP3" s="4"/>
      <c r="AQ3" s="4"/>
      <c r="AR3" s="4"/>
      <c r="AS3" s="4"/>
      <c r="AT3" s="4"/>
      <c r="AU3" s="4"/>
    </row>
    <row r="4" spans="2:50" ht="21" customHeight="1" thickBot="1" x14ac:dyDescent="0.35">
      <c r="B4" s="285"/>
      <c r="C4" s="286"/>
      <c r="D4" s="286"/>
      <c r="E4" s="286"/>
      <c r="F4" s="286"/>
      <c r="G4" s="286"/>
      <c r="H4" s="286"/>
      <c r="I4" s="286"/>
      <c r="J4" s="286"/>
      <c r="K4" s="286"/>
      <c r="L4" s="286"/>
      <c r="M4" s="286"/>
      <c r="N4" s="286"/>
      <c r="O4" s="287"/>
      <c r="Q4" s="62" t="s">
        <v>64</v>
      </c>
      <c r="R4" s="63"/>
      <c r="S4" s="64" t="s">
        <v>60</v>
      </c>
      <c r="T4" s="64" t="s">
        <v>65</v>
      </c>
      <c r="U4" s="315"/>
      <c r="V4" s="4"/>
      <c r="W4" s="4"/>
      <c r="X4" s="291"/>
      <c r="Y4" s="292"/>
      <c r="Z4" s="293"/>
      <c r="AA4" s="4"/>
      <c r="AB4" s="4"/>
      <c r="AC4" s="4"/>
      <c r="AD4" s="4"/>
      <c r="AE4" s="4"/>
      <c r="AF4" s="4"/>
      <c r="AG4" s="4"/>
      <c r="AH4" s="4"/>
      <c r="AI4" s="4"/>
      <c r="AJ4" s="4"/>
      <c r="AK4" s="4"/>
      <c r="AL4" s="4"/>
      <c r="AM4" s="4"/>
      <c r="AN4" s="4"/>
      <c r="AO4" s="4"/>
      <c r="AP4" s="4"/>
      <c r="AQ4" s="4"/>
      <c r="AR4" s="4"/>
      <c r="AS4" s="4"/>
      <c r="AT4" s="4"/>
      <c r="AU4" s="4"/>
    </row>
    <row r="5" spans="2:50" ht="24.75" customHeight="1" x14ac:dyDescent="0.25">
      <c r="B5" s="114"/>
      <c r="C5" s="9"/>
      <c r="D5" s="9"/>
      <c r="E5" s="9"/>
      <c r="F5" s="270" t="s">
        <v>56</v>
      </c>
      <c r="G5" s="272" t="s">
        <v>57</v>
      </c>
      <c r="H5" s="274" t="s">
        <v>51</v>
      </c>
      <c r="I5" s="275"/>
      <c r="J5" s="276"/>
      <c r="K5" s="301" t="s">
        <v>137</v>
      </c>
      <c r="L5" s="301" t="s">
        <v>138</v>
      </c>
      <c r="M5" s="277" t="s">
        <v>55</v>
      </c>
      <c r="N5" s="277" t="s">
        <v>122</v>
      </c>
      <c r="O5" s="278" t="s">
        <v>108</v>
      </c>
      <c r="Q5" s="65" t="s">
        <v>121</v>
      </c>
      <c r="R5" s="66"/>
      <c r="S5" s="67">
        <f>SUMIFS(D8:D37,N8:N37,"x")</f>
        <v>0</v>
      </c>
      <c r="T5" s="67">
        <v>180</v>
      </c>
      <c r="U5" s="68">
        <f>IF((T5-S5)&lt;0,0,SUM(T5-S5))</f>
        <v>180</v>
      </c>
      <c r="V5" s="7"/>
      <c r="W5" s="7"/>
      <c r="X5" s="291"/>
      <c r="Y5" s="292"/>
      <c r="Z5" s="293"/>
      <c r="AA5" s="4"/>
      <c r="AB5" s="4"/>
      <c r="AC5" s="4"/>
      <c r="AD5" s="4"/>
      <c r="AE5" s="4"/>
      <c r="AF5" s="4"/>
      <c r="AG5" s="4"/>
      <c r="AH5" s="4"/>
      <c r="AI5" s="4"/>
      <c r="AJ5" s="4"/>
      <c r="AK5" s="4"/>
      <c r="AL5" s="4"/>
      <c r="AM5" s="4"/>
      <c r="AN5" s="4"/>
      <c r="AO5" s="4"/>
      <c r="AP5" s="4"/>
      <c r="AQ5" s="4"/>
      <c r="AR5" s="4"/>
      <c r="AS5" s="4"/>
      <c r="AT5" s="4"/>
      <c r="AU5" s="4"/>
    </row>
    <row r="6" spans="2:50" ht="31.5" customHeight="1" x14ac:dyDescent="0.25">
      <c r="B6" s="8" t="s">
        <v>47</v>
      </c>
      <c r="C6" s="9" t="s">
        <v>48</v>
      </c>
      <c r="D6" s="9" t="s">
        <v>49</v>
      </c>
      <c r="E6" s="9" t="s">
        <v>50</v>
      </c>
      <c r="F6" s="270"/>
      <c r="G6" s="272"/>
      <c r="H6" s="110" t="s">
        <v>52</v>
      </c>
      <c r="I6" s="177" t="s">
        <v>53</v>
      </c>
      <c r="J6" s="177" t="s">
        <v>54</v>
      </c>
      <c r="K6" s="302"/>
      <c r="L6" s="302"/>
      <c r="M6" s="277"/>
      <c r="N6" s="277"/>
      <c r="O6" s="278"/>
      <c r="Q6" s="69" t="s">
        <v>69</v>
      </c>
      <c r="R6" s="66"/>
      <c r="S6" s="70">
        <f>SUMIFS(D8:D37,O8:O37,"Forestry Science",E8:E37,"G1N",N8:N37,"x")+SUMIFS(D8:D37,O8:O37,"Forestry Science",E8:E37,"G1F",N8:N37,"x")+SUMIFS(D8:D37,O8:O37,"Forestry Science",E8:E37,"G2F",N8:N37,"X")</f>
        <v>0</v>
      </c>
      <c r="T6" s="70">
        <v>75</v>
      </c>
      <c r="U6" s="68">
        <f t="shared" ref="U6" si="0">IF((T6-S6)&lt;0,0,SUM(T6-S6))</f>
        <v>75</v>
      </c>
      <c r="V6" s="7"/>
      <c r="W6" s="7"/>
      <c r="X6" s="291"/>
      <c r="Y6" s="292"/>
      <c r="Z6" s="293"/>
      <c r="AA6" s="4"/>
      <c r="AB6" s="4"/>
      <c r="AC6" s="4"/>
      <c r="AD6" s="4"/>
      <c r="AE6" s="4"/>
      <c r="AF6" s="4"/>
      <c r="AG6" s="4"/>
      <c r="AH6" s="4"/>
      <c r="AI6" s="4"/>
      <c r="AJ6" s="4"/>
      <c r="AK6" s="4"/>
      <c r="AL6" s="4"/>
      <c r="AM6" s="4"/>
      <c r="AN6" s="4"/>
      <c r="AO6" s="4"/>
      <c r="AP6" s="4"/>
      <c r="AQ6" s="4"/>
      <c r="AR6" s="4"/>
      <c r="AS6" s="4"/>
      <c r="AT6" s="4"/>
      <c r="AU6" s="4"/>
    </row>
    <row r="7" spans="2:50" ht="21.75" customHeight="1" x14ac:dyDescent="0.25">
      <c r="B7" s="10"/>
      <c r="C7" s="11" t="s">
        <v>103</v>
      </c>
      <c r="D7" s="11"/>
      <c r="E7" s="11"/>
      <c r="F7" s="12"/>
      <c r="G7" s="12"/>
      <c r="H7" s="12"/>
      <c r="I7" s="13"/>
      <c r="J7" s="14"/>
      <c r="K7" s="14"/>
      <c r="L7" s="14"/>
      <c r="M7" s="14"/>
      <c r="N7" s="14"/>
      <c r="O7" s="15"/>
      <c r="Q7" s="69" t="s">
        <v>72</v>
      </c>
      <c r="R7" s="66"/>
      <c r="S7" s="70">
        <f>SUMIFS(D8:D37,O8:O37,"Forestry Science",E8:E37,"G2F",N8:N37,"x")</f>
        <v>0</v>
      </c>
      <c r="T7" s="70">
        <v>15</v>
      </c>
      <c r="U7" s="68">
        <f>IF((T7-S7)&lt;0,0,SUM(T7-S7))</f>
        <v>15</v>
      </c>
      <c r="V7" s="7"/>
      <c r="W7" s="7"/>
      <c r="X7" s="291"/>
      <c r="Y7" s="292"/>
      <c r="Z7" s="293"/>
      <c r="AA7" s="4"/>
      <c r="AB7" s="4"/>
      <c r="AC7" s="4"/>
      <c r="AD7" s="4"/>
      <c r="AE7" s="4"/>
      <c r="AF7" s="4"/>
      <c r="AG7" s="4"/>
      <c r="AH7" s="4"/>
      <c r="AI7" s="4"/>
      <c r="AJ7" s="4"/>
      <c r="AK7" s="4"/>
      <c r="AL7" s="4"/>
      <c r="AM7" s="4"/>
      <c r="AN7" s="4"/>
      <c r="AO7" s="4"/>
      <c r="AP7" s="4"/>
      <c r="AQ7" s="4"/>
      <c r="AR7" s="4"/>
      <c r="AS7" s="4"/>
      <c r="AT7" s="4"/>
      <c r="AU7" s="4"/>
    </row>
    <row r="8" spans="2:50" ht="31.5" customHeight="1" x14ac:dyDescent="0.25">
      <c r="B8" s="235" t="s">
        <v>129</v>
      </c>
      <c r="C8" s="50" t="s">
        <v>32</v>
      </c>
      <c r="D8" s="51">
        <v>15</v>
      </c>
      <c r="E8" s="51" t="s">
        <v>5</v>
      </c>
      <c r="F8" s="52" t="s">
        <v>90</v>
      </c>
      <c r="G8" s="51" t="s">
        <v>85</v>
      </c>
      <c r="H8" s="51"/>
      <c r="I8" s="51">
        <v>15</v>
      </c>
      <c r="J8" s="51"/>
      <c r="K8" s="51"/>
      <c r="L8" s="51"/>
      <c r="M8" s="51">
        <v>15</v>
      </c>
      <c r="N8" s="17"/>
      <c r="O8" s="18"/>
      <c r="P8" s="19"/>
      <c r="Q8" s="69" t="s">
        <v>70</v>
      </c>
      <c r="R8" s="71"/>
      <c r="S8" s="70">
        <f>SUMIFS(D8:D37,O8:O37,"Forestry Science",E8:E37,"G2E",N8:N37,"X")</f>
        <v>0</v>
      </c>
      <c r="T8" s="72">
        <v>15</v>
      </c>
      <c r="U8" s="68">
        <f>IF((T8-S8)&lt;0,0,SUM(T8-S8))</f>
        <v>15</v>
      </c>
      <c r="V8" s="186">
        <f>SUM(U5:U8)</f>
        <v>285</v>
      </c>
      <c r="W8" s="19"/>
      <c r="X8" s="291"/>
      <c r="Y8" s="292"/>
      <c r="Z8" s="293"/>
      <c r="AA8" s="4"/>
      <c r="AB8" s="4"/>
      <c r="AC8" s="4"/>
      <c r="AD8" s="4"/>
      <c r="AE8" s="4"/>
      <c r="AF8" s="4"/>
      <c r="AG8" s="4"/>
      <c r="AH8" s="4"/>
      <c r="AI8" s="4"/>
      <c r="AJ8" s="4"/>
      <c r="AK8" s="4"/>
      <c r="AL8" s="4"/>
      <c r="AM8" s="4"/>
      <c r="AN8" s="4"/>
      <c r="AO8" s="4"/>
      <c r="AP8" s="4"/>
      <c r="AQ8" s="4"/>
      <c r="AR8" s="4"/>
      <c r="AS8" s="4"/>
      <c r="AT8" s="4"/>
      <c r="AU8" s="4"/>
    </row>
    <row r="9" spans="2:50" ht="30.75" customHeight="1" x14ac:dyDescent="0.25">
      <c r="B9" s="235" t="s">
        <v>130</v>
      </c>
      <c r="C9" s="53" t="s">
        <v>33</v>
      </c>
      <c r="D9" s="54">
        <v>15</v>
      </c>
      <c r="E9" s="54" t="s">
        <v>5</v>
      </c>
      <c r="F9" s="55" t="s">
        <v>44</v>
      </c>
      <c r="G9" s="54"/>
      <c r="H9" s="54"/>
      <c r="I9" s="54"/>
      <c r="J9" s="54"/>
      <c r="K9" s="54"/>
      <c r="L9" s="54"/>
      <c r="M9" s="54"/>
      <c r="N9" s="31"/>
      <c r="O9" s="18" t="s">
        <v>44</v>
      </c>
      <c r="Q9" s="73" t="s">
        <v>68</v>
      </c>
      <c r="R9" s="74"/>
      <c r="S9" s="74"/>
      <c r="T9" s="74"/>
      <c r="U9" s="315" t="s">
        <v>66</v>
      </c>
      <c r="V9" s="20"/>
      <c r="W9" s="19"/>
      <c r="X9" s="291"/>
      <c r="Y9" s="292"/>
      <c r="Z9" s="293"/>
      <c r="AA9" s="4"/>
      <c r="AB9" s="4"/>
      <c r="AC9" s="4"/>
      <c r="AD9" s="4"/>
      <c r="AE9" s="4"/>
      <c r="AF9" s="4"/>
      <c r="AG9" s="4"/>
      <c r="AH9" s="4"/>
      <c r="AI9" s="4"/>
      <c r="AJ9" s="4"/>
      <c r="AK9" s="4"/>
      <c r="AL9" s="4"/>
      <c r="AM9" s="4"/>
      <c r="AN9" s="4"/>
      <c r="AO9" s="4"/>
      <c r="AP9" s="4"/>
      <c r="AQ9" s="4"/>
      <c r="AR9" s="4"/>
      <c r="AS9" s="4"/>
      <c r="AT9" s="4"/>
      <c r="AU9" s="4"/>
    </row>
    <row r="10" spans="2:50" ht="30.75" customHeight="1" x14ac:dyDescent="0.3">
      <c r="B10" s="236" t="s">
        <v>20</v>
      </c>
      <c r="C10" s="237" t="s">
        <v>10</v>
      </c>
      <c r="D10" s="54">
        <v>15</v>
      </c>
      <c r="E10" s="54" t="s">
        <v>5</v>
      </c>
      <c r="F10" s="55" t="s">
        <v>90</v>
      </c>
      <c r="G10" s="54" t="s">
        <v>85</v>
      </c>
      <c r="H10" s="54"/>
      <c r="I10" s="54">
        <v>15</v>
      </c>
      <c r="J10" s="54"/>
      <c r="K10" s="54"/>
      <c r="L10" s="54"/>
      <c r="M10" s="54">
        <v>15</v>
      </c>
      <c r="N10" s="31"/>
      <c r="O10" s="18"/>
      <c r="Q10" s="75" t="s">
        <v>64</v>
      </c>
      <c r="R10" s="76"/>
      <c r="S10" s="76" t="s">
        <v>60</v>
      </c>
      <c r="T10" s="188" t="s">
        <v>65</v>
      </c>
      <c r="U10" s="315"/>
      <c r="V10" s="20"/>
      <c r="W10" s="19"/>
      <c r="X10" s="291"/>
      <c r="Y10" s="292"/>
      <c r="Z10" s="293"/>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25">
      <c r="B11" s="236" t="s">
        <v>131</v>
      </c>
      <c r="C11" s="237" t="s">
        <v>10</v>
      </c>
      <c r="D11" s="54">
        <v>15</v>
      </c>
      <c r="E11" s="54" t="s">
        <v>5</v>
      </c>
      <c r="F11" s="55" t="s">
        <v>90</v>
      </c>
      <c r="G11" s="54"/>
      <c r="H11" s="54"/>
      <c r="I11" s="54"/>
      <c r="J11" s="54"/>
      <c r="K11" s="54"/>
      <c r="L11" s="54"/>
      <c r="M11" s="54">
        <v>15</v>
      </c>
      <c r="N11" s="31"/>
      <c r="O11" s="18" t="s">
        <v>90</v>
      </c>
      <c r="Q11" s="65" t="s">
        <v>121</v>
      </c>
      <c r="R11" s="77"/>
      <c r="S11" s="78">
        <f>SUMIFS(D8:D37,N8:N37,"X")</f>
        <v>0</v>
      </c>
      <c r="T11" s="78">
        <v>180</v>
      </c>
      <c r="U11" s="79">
        <f>IF((T11-S11)&lt;0,0,SUM(T11-S11))</f>
        <v>180</v>
      </c>
      <c r="V11" s="20"/>
      <c r="W11" s="19"/>
      <c r="X11" s="291"/>
      <c r="Y11" s="292"/>
      <c r="Z11" s="293"/>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25">
      <c r="B12" s="235" t="s">
        <v>128</v>
      </c>
      <c r="C12" s="53" t="s">
        <v>11</v>
      </c>
      <c r="D12" s="54">
        <v>15</v>
      </c>
      <c r="E12" s="54" t="s">
        <v>6</v>
      </c>
      <c r="F12" s="55" t="s">
        <v>85</v>
      </c>
      <c r="G12" s="54"/>
      <c r="H12" s="54">
        <v>2.5</v>
      </c>
      <c r="I12" s="54">
        <v>10</v>
      </c>
      <c r="J12" s="54">
        <v>2.5</v>
      </c>
      <c r="K12" s="54"/>
      <c r="L12" s="54"/>
      <c r="M12" s="54"/>
      <c r="N12" s="31"/>
      <c r="O12" s="18" t="s">
        <v>85</v>
      </c>
      <c r="Q12" s="69" t="s">
        <v>71</v>
      </c>
      <c r="R12" s="77"/>
      <c r="S12" s="80">
        <f>SUMIFS(D8:D37,O8:O37,"Landscape Architecture",E8:E37,"G1N",N8:N37,"X")+SUMIFS(D8:D37,O8:O37,"Landscape Architecture",E8:E37,"G1F",N8:N37,"X")+SUMIFS(D8:D37,O8:O37,"Landscape Architecture",E8:E37,"G2F",N8:N37,"X")</f>
        <v>0</v>
      </c>
      <c r="T12" s="80">
        <v>75</v>
      </c>
      <c r="U12" s="79">
        <f>IF((T12-S12)&lt;0,0,SUM(T12-S12))</f>
        <v>75</v>
      </c>
      <c r="V12" s="20"/>
      <c r="W12" s="19"/>
      <c r="X12" s="294"/>
      <c r="Y12" s="295"/>
      <c r="Z12" s="296"/>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25">
      <c r="B13" s="135"/>
      <c r="C13" s="136" t="s">
        <v>104</v>
      </c>
      <c r="D13" s="137"/>
      <c r="E13" s="137"/>
      <c r="F13" s="138"/>
      <c r="G13" s="137"/>
      <c r="H13" s="137"/>
      <c r="I13" s="137"/>
      <c r="J13" s="137"/>
      <c r="K13" s="137"/>
      <c r="L13" s="137"/>
      <c r="M13" s="137"/>
      <c r="N13" s="125"/>
      <c r="O13" s="126"/>
      <c r="Q13" s="69" t="s">
        <v>72</v>
      </c>
      <c r="R13" s="77"/>
      <c r="S13" s="80">
        <f>SUMIFS(D8:D37,O8:O37,"Landscape Architecture",E8:E37,"G2F",N8:N37,"X")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
      <c r="B14" s="49" t="s">
        <v>22</v>
      </c>
      <c r="C14" s="139" t="s">
        <v>21</v>
      </c>
      <c r="D14" s="56">
        <v>7.5</v>
      </c>
      <c r="E14" s="56" t="s">
        <v>6</v>
      </c>
      <c r="F14" s="57" t="s">
        <v>44</v>
      </c>
      <c r="G14" s="56"/>
      <c r="H14" s="56"/>
      <c r="I14" s="56"/>
      <c r="J14" s="56"/>
      <c r="K14" s="56"/>
      <c r="L14" s="56"/>
      <c r="M14" s="56"/>
      <c r="N14" s="111"/>
      <c r="O14" s="24" t="s">
        <v>44</v>
      </c>
      <c r="Q14" s="81" t="s">
        <v>73</v>
      </c>
      <c r="R14" s="82"/>
      <c r="S14" s="83">
        <f>SUMIFS(D8:D37,O8:O37,"Landscape Architecture",E8:E37,"G2E",N8:N37,"x")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35.25" customHeight="1" thickBot="1" x14ac:dyDescent="0.3">
      <c r="B15" s="235" t="s">
        <v>132</v>
      </c>
      <c r="C15" s="60" t="s">
        <v>23</v>
      </c>
      <c r="D15" s="54">
        <v>7.5</v>
      </c>
      <c r="E15" s="54" t="s">
        <v>6</v>
      </c>
      <c r="F15" s="55" t="s">
        <v>44</v>
      </c>
      <c r="G15" s="140"/>
      <c r="H15" s="140"/>
      <c r="I15" s="140"/>
      <c r="J15" s="140"/>
      <c r="K15" s="140"/>
      <c r="L15" s="140"/>
      <c r="M15" s="140"/>
      <c r="N15" s="38"/>
      <c r="O15" s="24" t="s">
        <v>44</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35">
      <c r="B16" s="141" t="s">
        <v>24</v>
      </c>
      <c r="C16" s="61" t="s">
        <v>12</v>
      </c>
      <c r="D16" s="54">
        <v>7.5</v>
      </c>
      <c r="E16" s="54" t="s">
        <v>6</v>
      </c>
      <c r="F16" s="55" t="s">
        <v>85</v>
      </c>
      <c r="G16" s="54"/>
      <c r="H16" s="54">
        <v>5</v>
      </c>
      <c r="I16" s="54"/>
      <c r="J16" s="54">
        <v>2.5</v>
      </c>
      <c r="K16" s="54"/>
      <c r="L16" s="54"/>
      <c r="M16" s="54"/>
      <c r="N16" s="21"/>
      <c r="O16" s="24" t="s">
        <v>85</v>
      </c>
      <c r="Q16" s="322" t="s">
        <v>74</v>
      </c>
      <c r="R16" s="323"/>
      <c r="S16" s="323"/>
      <c r="T16" s="323"/>
      <c r="U16" s="32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35">
      <c r="B17" s="49" t="s">
        <v>25</v>
      </c>
      <c r="C17" s="58" t="s">
        <v>13</v>
      </c>
      <c r="D17" s="54">
        <v>7.5</v>
      </c>
      <c r="E17" s="54" t="s">
        <v>6</v>
      </c>
      <c r="F17" s="55" t="s">
        <v>85</v>
      </c>
      <c r="G17" s="54"/>
      <c r="H17" s="54"/>
      <c r="I17" s="54">
        <v>5</v>
      </c>
      <c r="J17" s="54"/>
      <c r="K17" s="54"/>
      <c r="L17" s="54"/>
      <c r="M17" s="54"/>
      <c r="N17" s="31"/>
      <c r="O17" s="24" t="s">
        <v>85</v>
      </c>
      <c r="Q17" s="212" t="s">
        <v>126</v>
      </c>
      <c r="R17" s="213"/>
      <c r="S17" s="213"/>
      <c r="T17" s="213"/>
      <c r="U17" s="211"/>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30.75" customHeight="1" x14ac:dyDescent="0.3">
      <c r="B18" s="49" t="s">
        <v>26</v>
      </c>
      <c r="C18" s="58" t="s">
        <v>27</v>
      </c>
      <c r="D18" s="54">
        <v>15</v>
      </c>
      <c r="E18" s="54" t="s">
        <v>6</v>
      </c>
      <c r="F18" s="55" t="s">
        <v>90</v>
      </c>
      <c r="G18" s="54" t="s">
        <v>44</v>
      </c>
      <c r="H18" s="54"/>
      <c r="I18" s="54"/>
      <c r="J18" s="54"/>
      <c r="K18" s="54"/>
      <c r="L18" s="54"/>
      <c r="M18" s="54"/>
      <c r="N18" s="31"/>
      <c r="O18" s="24"/>
      <c r="Q18" s="84" t="s">
        <v>64</v>
      </c>
      <c r="R18" s="85"/>
      <c r="S18" s="86" t="s">
        <v>60</v>
      </c>
      <c r="T18" s="86" t="s">
        <v>65</v>
      </c>
      <c r="U18" s="214" t="s">
        <v>112</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25">
      <c r="B19" s="235" t="s">
        <v>133</v>
      </c>
      <c r="C19" s="58" t="s">
        <v>28</v>
      </c>
      <c r="D19" s="54">
        <v>15</v>
      </c>
      <c r="E19" s="54" t="s">
        <v>6</v>
      </c>
      <c r="F19" s="55" t="s">
        <v>44</v>
      </c>
      <c r="G19" s="54"/>
      <c r="H19" s="54"/>
      <c r="I19" s="54"/>
      <c r="J19" s="54"/>
      <c r="K19" s="54"/>
      <c r="L19" s="54"/>
      <c r="M19" s="54"/>
      <c r="N19" s="31"/>
      <c r="O19" s="24" t="s">
        <v>44</v>
      </c>
      <c r="Q19" s="103" t="s">
        <v>75</v>
      </c>
      <c r="R19" s="87"/>
      <c r="S19" s="116">
        <f>SUMIFS(D8:D57,O8:O57,"Forestry Science",N8:N57,"X")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25">
      <c r="B20" s="49" t="s">
        <v>17</v>
      </c>
      <c r="C20" s="58" t="s">
        <v>18</v>
      </c>
      <c r="D20" s="54">
        <v>7.5</v>
      </c>
      <c r="E20" s="54" t="s">
        <v>5</v>
      </c>
      <c r="F20" s="55" t="s">
        <v>85</v>
      </c>
      <c r="G20" s="54" t="s">
        <v>90</v>
      </c>
      <c r="H20" s="54">
        <v>2</v>
      </c>
      <c r="I20" s="54">
        <v>4</v>
      </c>
      <c r="J20" s="54">
        <v>1.5</v>
      </c>
      <c r="K20" s="54"/>
      <c r="L20" s="54"/>
      <c r="M20" s="54">
        <v>7.5</v>
      </c>
      <c r="N20" s="31"/>
      <c r="O20" s="24"/>
      <c r="Q20" s="89" t="s">
        <v>52</v>
      </c>
      <c r="R20" s="90"/>
      <c r="S20" s="91">
        <f>SUMIFS(H8:H57,N8:N57,"X")</f>
        <v>0</v>
      </c>
      <c r="T20" s="91">
        <v>15</v>
      </c>
      <c r="U20" s="179">
        <f t="shared" ref="U20:U23" si="2">IF((T20-S20)&lt;0,0,SUM(T20-S20))</f>
        <v>15</v>
      </c>
      <c r="V20" s="48"/>
      <c r="W20" s="185">
        <f>IF(U19&lt;=0,T19,S19)</f>
        <v>0</v>
      </c>
      <c r="X20" s="48"/>
      <c r="Y20" s="4"/>
      <c r="Z20" s="259"/>
      <c r="AA20" s="259"/>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25">
      <c r="B21" s="142"/>
      <c r="C21" s="143" t="s">
        <v>105</v>
      </c>
      <c r="D21" s="144"/>
      <c r="E21" s="144"/>
      <c r="F21" s="145"/>
      <c r="G21" s="144"/>
      <c r="H21" s="144"/>
      <c r="I21" s="144"/>
      <c r="J21" s="144"/>
      <c r="K21" s="144"/>
      <c r="L21" s="144"/>
      <c r="M21" s="144"/>
      <c r="N21" s="127"/>
      <c r="O21" s="128"/>
      <c r="Q21" s="89" t="s">
        <v>76</v>
      </c>
      <c r="R21" s="90"/>
      <c r="S21" s="91">
        <f>SUMIFS(I8:I57,N8:N57,"X")</f>
        <v>0</v>
      </c>
      <c r="T21" s="91">
        <v>15</v>
      </c>
      <c r="U21" s="179">
        <f t="shared" si="2"/>
        <v>15</v>
      </c>
      <c r="V21" s="48"/>
      <c r="W21" s="48"/>
      <c r="X21" s="48"/>
      <c r="Y21" s="4"/>
      <c r="Z21" s="259"/>
      <c r="AA21" s="259"/>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25">
      <c r="B22" s="238" t="s">
        <v>134</v>
      </c>
      <c r="C22" s="59" t="s">
        <v>29</v>
      </c>
      <c r="D22" s="51">
        <v>15</v>
      </c>
      <c r="E22" s="51" t="s">
        <v>2</v>
      </c>
      <c r="F22" s="52" t="s">
        <v>85</v>
      </c>
      <c r="G22" s="51" t="s">
        <v>44</v>
      </c>
      <c r="H22" s="51">
        <v>6</v>
      </c>
      <c r="I22" s="51">
        <v>5</v>
      </c>
      <c r="J22" s="51">
        <v>4</v>
      </c>
      <c r="K22" s="51">
        <v>1</v>
      </c>
      <c r="L22" s="51"/>
      <c r="M22" s="51"/>
      <c r="N22" s="17"/>
      <c r="O22" s="26"/>
      <c r="Q22" s="89" t="s">
        <v>77</v>
      </c>
      <c r="R22" s="92"/>
      <c r="S22" s="91">
        <f>SUMIFS(J8:J57,N8:N57,"X")</f>
        <v>0</v>
      </c>
      <c r="T22" s="93">
        <v>15</v>
      </c>
      <c r="U22" s="179">
        <f t="shared" si="2"/>
        <v>15</v>
      </c>
      <c r="V22" s="48"/>
      <c r="W22" s="48"/>
      <c r="X22" s="48"/>
      <c r="Y22" s="4"/>
      <c r="Z22" s="259"/>
      <c r="AA22" s="259"/>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25">
      <c r="B23" s="49" t="s">
        <v>35</v>
      </c>
      <c r="C23" s="58" t="s">
        <v>36</v>
      </c>
      <c r="D23" s="54">
        <v>15</v>
      </c>
      <c r="E23" s="54" t="s">
        <v>5</v>
      </c>
      <c r="F23" s="55" t="s">
        <v>81</v>
      </c>
      <c r="G23" s="54"/>
      <c r="H23" s="60"/>
      <c r="I23" s="54"/>
      <c r="J23" s="60"/>
      <c r="K23" s="60"/>
      <c r="L23" s="60"/>
      <c r="M23" s="60"/>
      <c r="N23" s="17"/>
      <c r="O23" s="26" t="s">
        <v>81</v>
      </c>
      <c r="Q23" s="89" t="s">
        <v>72</v>
      </c>
      <c r="R23" s="92"/>
      <c r="S23" s="93">
        <f>SUMIFS(D8:D57,O8:O57,"Forestry Science",E8:E57,"G2F",N8:N57,"X")</f>
        <v>0</v>
      </c>
      <c r="T23" s="93">
        <v>15</v>
      </c>
      <c r="U23" s="179">
        <f t="shared" si="2"/>
        <v>15</v>
      </c>
      <c r="V23" s="48"/>
      <c r="W23" s="48"/>
      <c r="X23" s="48"/>
      <c r="Y23" s="4"/>
      <c r="Z23" s="259"/>
      <c r="AA23" s="259"/>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25">
      <c r="B24" s="235" t="s">
        <v>135</v>
      </c>
      <c r="C24" s="58" t="s">
        <v>14</v>
      </c>
      <c r="D24" s="54">
        <v>15</v>
      </c>
      <c r="E24" s="54" t="s">
        <v>2</v>
      </c>
      <c r="F24" s="55" t="s">
        <v>85</v>
      </c>
      <c r="G24" s="54" t="s">
        <v>44</v>
      </c>
      <c r="H24" s="54">
        <v>15</v>
      </c>
      <c r="I24" s="54"/>
      <c r="J24" s="60"/>
      <c r="K24" s="60"/>
      <c r="L24" s="60"/>
      <c r="M24" s="60"/>
      <c r="N24" s="17"/>
      <c r="O24" s="26"/>
      <c r="Q24" s="89" t="s">
        <v>78</v>
      </c>
      <c r="R24" s="92"/>
      <c r="S24" s="93">
        <f>SUMIFS(D8:D57,O8:O57,"Forestry Science",E8:E57,"A1N",N8:N57,"X")+SUMIFS(D8:D57,O8:O57,"Forestry Science",E8:E57,"A1F",N8:N57,"x")</f>
        <v>0</v>
      </c>
      <c r="T24" s="93">
        <v>30</v>
      </c>
      <c r="U24" s="179">
        <f>IF((T24-S24)&lt;0,0,SUM(T24-S24))</f>
        <v>30</v>
      </c>
      <c r="V24" s="48"/>
      <c r="W24" s="48"/>
      <c r="X24" s="48"/>
      <c r="Y24" s="4"/>
      <c r="Z24" s="259"/>
      <c r="AA24" s="259"/>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25">
      <c r="B25" s="49" t="s">
        <v>38</v>
      </c>
      <c r="C25" s="58" t="s">
        <v>30</v>
      </c>
      <c r="D25" s="54">
        <v>15</v>
      </c>
      <c r="E25" s="54" t="s">
        <v>3</v>
      </c>
      <c r="F25" s="55" t="s">
        <v>44</v>
      </c>
      <c r="G25" s="54"/>
      <c r="H25" s="60"/>
      <c r="I25" s="54"/>
      <c r="J25" s="60"/>
      <c r="K25" s="60"/>
      <c r="L25" s="60"/>
      <c r="M25" s="60"/>
      <c r="N25" s="17"/>
      <c r="O25" s="26" t="s">
        <v>44</v>
      </c>
      <c r="Q25" s="94" t="s">
        <v>79</v>
      </c>
      <c r="R25" s="95"/>
      <c r="S25" s="88">
        <f>SUMIFS(D8:D57,O8:O57,"Biology",N8:N57,"x")</f>
        <v>0</v>
      </c>
      <c r="T25" s="88">
        <v>30</v>
      </c>
      <c r="U25" s="179">
        <f>IF((T25-S25)&lt;0,0,SUM(T25-S25))</f>
        <v>30</v>
      </c>
      <c r="V25" s="48"/>
      <c r="W25" s="48"/>
      <c r="X25" s="48"/>
      <c r="Y25" s="4"/>
      <c r="Z25" s="259"/>
      <c r="AA25" s="259"/>
      <c r="AB25" s="4"/>
      <c r="AC25" s="4"/>
      <c r="AD25" s="4"/>
      <c r="AE25" s="4"/>
      <c r="AF25" s="4"/>
      <c r="AG25" s="4"/>
      <c r="AH25" s="4"/>
      <c r="AI25" s="4"/>
      <c r="AJ25" s="4"/>
      <c r="AK25" s="4"/>
      <c r="AL25" s="4"/>
      <c r="AM25" s="4"/>
      <c r="AN25" s="4"/>
      <c r="AO25" s="4"/>
      <c r="AP25" s="4"/>
      <c r="AQ25" s="4"/>
      <c r="AR25" s="4"/>
      <c r="AS25" s="4"/>
      <c r="AT25" s="4"/>
      <c r="AU25" s="4"/>
      <c r="AV25" s="4"/>
    </row>
    <row r="26" spans="2:48" ht="27.75" customHeight="1" x14ac:dyDescent="0.25">
      <c r="B26" s="49" t="s">
        <v>37</v>
      </c>
      <c r="C26" s="58" t="s">
        <v>31</v>
      </c>
      <c r="D26" s="56">
        <v>15</v>
      </c>
      <c r="E26" s="54" t="s">
        <v>3</v>
      </c>
      <c r="F26" s="55" t="s">
        <v>85</v>
      </c>
      <c r="G26" s="54"/>
      <c r="H26" s="60"/>
      <c r="I26" s="54"/>
      <c r="J26" s="60"/>
      <c r="K26" s="60"/>
      <c r="L26" s="60"/>
      <c r="M26" s="60"/>
      <c r="N26" s="17"/>
      <c r="O26" s="26" t="s">
        <v>85</v>
      </c>
      <c r="Q26" s="96" t="s">
        <v>80</v>
      </c>
      <c r="R26" s="90"/>
      <c r="S26" s="91">
        <f>SUMIFS(M8:M57,N8:N57,"X")</f>
        <v>0</v>
      </c>
      <c r="T26" s="91">
        <v>15</v>
      </c>
      <c r="U26" s="179">
        <f>IF((T26-S26)&lt;0,0,SUM(T26-S26))</f>
        <v>15</v>
      </c>
      <c r="V26" s="48"/>
      <c r="W26" s="185">
        <f>IF(U25&lt;=0,T25,S25)</f>
        <v>0</v>
      </c>
      <c r="X26" s="48"/>
      <c r="Y26" s="4"/>
      <c r="Z26" s="259"/>
      <c r="AA26" s="259"/>
      <c r="AB26" s="4"/>
      <c r="AC26" s="4"/>
      <c r="AD26" s="4"/>
      <c r="AE26" s="4"/>
      <c r="AF26" s="4"/>
      <c r="AG26" s="4"/>
      <c r="AH26" s="4"/>
      <c r="AI26" s="4"/>
      <c r="AJ26" s="4"/>
      <c r="AK26" s="4"/>
      <c r="AL26" s="4"/>
      <c r="AM26" s="4"/>
      <c r="AN26" s="4"/>
      <c r="AO26" s="4"/>
      <c r="AP26" s="4"/>
      <c r="AQ26" s="4"/>
      <c r="AR26" s="4"/>
      <c r="AS26" s="4"/>
      <c r="AT26" s="4"/>
      <c r="AU26" s="4"/>
      <c r="AV26" s="4"/>
    </row>
    <row r="27" spans="2:48" ht="45" customHeight="1" x14ac:dyDescent="0.25">
      <c r="B27" s="233" t="s">
        <v>47</v>
      </c>
      <c r="C27" s="234" t="s">
        <v>58</v>
      </c>
      <c r="D27" s="229" t="s">
        <v>60</v>
      </c>
      <c r="E27" s="230" t="s">
        <v>50</v>
      </c>
      <c r="F27" s="231" t="s">
        <v>56</v>
      </c>
      <c r="G27" s="229" t="s">
        <v>57</v>
      </c>
      <c r="H27" s="216" t="s">
        <v>52</v>
      </c>
      <c r="I27" s="216" t="s">
        <v>53</v>
      </c>
      <c r="J27" s="216" t="s">
        <v>54</v>
      </c>
      <c r="K27" s="216" t="s">
        <v>137</v>
      </c>
      <c r="L27" s="216" t="s">
        <v>138</v>
      </c>
      <c r="M27" s="216" t="s">
        <v>55</v>
      </c>
      <c r="N27" s="216" t="s">
        <v>122</v>
      </c>
      <c r="O27" s="232" t="s">
        <v>108</v>
      </c>
      <c r="Q27" s="94" t="s">
        <v>106</v>
      </c>
      <c r="R27" s="90"/>
      <c r="S27" s="88">
        <f>SUMIFS(D8:D57,O8:O57,"Business Administration",N8:N57,"X")+SUMIFS(D8:D57,O8:O57,"Economy",N8:N57,"X")+SUMIFS(D8:D57,O8:O57,"Bioeconomy Management",N8:N57,"X")</f>
        <v>0</v>
      </c>
      <c r="T27" s="88">
        <v>30</v>
      </c>
      <c r="U27" s="179">
        <f>IF((T27-S27)&lt;0,0,SUM(T27-S27))</f>
        <v>30</v>
      </c>
      <c r="V27" s="48"/>
      <c r="W27" s="48"/>
      <c r="X27" s="48"/>
      <c r="Y27" s="4"/>
      <c r="Z27" s="259"/>
      <c r="AA27" s="259"/>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
      <c r="B28" s="16"/>
      <c r="C28" s="37"/>
      <c r="D28" s="152"/>
      <c r="E28" s="21"/>
      <c r="F28" s="22"/>
      <c r="G28" s="21"/>
      <c r="H28" s="37"/>
      <c r="I28" s="37"/>
      <c r="J28" s="37"/>
      <c r="K28" s="37"/>
      <c r="L28" s="37"/>
      <c r="M28" s="37"/>
      <c r="N28" s="38"/>
      <c r="O28" s="26"/>
      <c r="Q28" s="97" t="s">
        <v>81</v>
      </c>
      <c r="R28" s="98"/>
      <c r="S28" s="99">
        <f>SUMIFS(D8:D57,O8:O57,"Business Administration",N8:N57,"X")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35">
      <c r="B29" s="16"/>
      <c r="C29" s="37"/>
      <c r="D29" s="37"/>
      <c r="E29" s="21"/>
      <c r="F29" s="22"/>
      <c r="G29" s="21"/>
      <c r="H29" s="37"/>
      <c r="I29" s="37"/>
      <c r="J29" s="37"/>
      <c r="K29" s="37"/>
      <c r="L29" s="37"/>
      <c r="M29" s="37"/>
      <c r="N29" s="38"/>
      <c r="O29" s="26"/>
      <c r="Q29" s="266" t="s">
        <v>82</v>
      </c>
      <c r="R29" s="267"/>
      <c r="S29" s="267"/>
      <c r="T29" s="267"/>
      <c r="U29" s="268" t="s">
        <v>66</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
      <c r="B30" s="16"/>
      <c r="C30" s="37"/>
      <c r="D30" s="37"/>
      <c r="E30" s="21"/>
      <c r="F30" s="22"/>
      <c r="G30" s="21"/>
      <c r="H30" s="37"/>
      <c r="I30" s="37"/>
      <c r="J30" s="37"/>
      <c r="K30" s="37"/>
      <c r="L30" s="37"/>
      <c r="M30" s="37"/>
      <c r="N30" s="38"/>
      <c r="O30" s="26"/>
      <c r="Q30" s="117" t="s">
        <v>64</v>
      </c>
      <c r="R30" s="100"/>
      <c r="S30" s="100" t="s">
        <v>60</v>
      </c>
      <c r="T30" s="100" t="s">
        <v>65</v>
      </c>
      <c r="U30" s="269"/>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25">
      <c r="B31" s="16"/>
      <c r="C31" s="37"/>
      <c r="D31" s="37"/>
      <c r="E31" s="21"/>
      <c r="F31" s="22"/>
      <c r="G31" s="21"/>
      <c r="H31" s="37"/>
      <c r="I31" s="37"/>
      <c r="J31" s="37"/>
      <c r="K31" s="37"/>
      <c r="L31" s="37"/>
      <c r="M31" s="37"/>
      <c r="N31" s="38"/>
      <c r="O31" s="26"/>
      <c r="Q31" s="101" t="s">
        <v>123</v>
      </c>
      <c r="R31" s="102"/>
      <c r="S31" s="183">
        <f>SUMIFS(D8:D57,N8:N57,"X")-(W20+W26+W28)-SUMIFS(D8:D57,O8:O57,"Other subject",N8:N57,"X")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25">
      <c r="B32" s="16"/>
      <c r="C32" s="37"/>
      <c r="D32" s="37"/>
      <c r="E32" s="21"/>
      <c r="F32" s="22"/>
      <c r="G32" s="21"/>
      <c r="H32" s="37"/>
      <c r="I32" s="37"/>
      <c r="J32" s="37"/>
      <c r="K32" s="37"/>
      <c r="L32" s="37"/>
      <c r="M32" s="37"/>
      <c r="N32" s="38"/>
      <c r="O32" s="26"/>
      <c r="Q32" s="103" t="s">
        <v>83</v>
      </c>
      <c r="R32" s="104"/>
      <c r="S32" s="118">
        <f>SUMIFS(D8:D57,E8:E57,"G2E",N8:N57,"X")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25">
      <c r="B33" s="16"/>
      <c r="C33" s="37"/>
      <c r="D33" s="37"/>
      <c r="E33" s="21"/>
      <c r="F33" s="22"/>
      <c r="G33" s="21"/>
      <c r="H33" s="37"/>
      <c r="I33" s="37"/>
      <c r="J33" s="37"/>
      <c r="K33" s="37"/>
      <c r="L33" s="37"/>
      <c r="M33" s="37"/>
      <c r="N33" s="38"/>
      <c r="O33" s="26"/>
      <c r="Q33" s="101" t="s">
        <v>84</v>
      </c>
      <c r="R33" s="104"/>
      <c r="S33" s="118">
        <f>SUMIFS(D8:D57,E8:E57,"A1N",N8:N57,"X")+SUMIFS(D8:D57,E8:E57,"A1F",N8:N57,"X")+SUMIFS(D8:D57,E8:E57,"A2E",N8:N57,"X")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25">
      <c r="B34" s="16"/>
      <c r="C34" s="37"/>
      <c r="D34" s="37"/>
      <c r="E34" s="21"/>
      <c r="F34" s="22"/>
      <c r="G34" s="21"/>
      <c r="H34" s="37"/>
      <c r="I34" s="37"/>
      <c r="J34" s="37"/>
      <c r="K34" s="37"/>
      <c r="L34" s="37"/>
      <c r="M34" s="37"/>
      <c r="N34" s="38"/>
      <c r="O34" s="26"/>
      <c r="Q34" s="103" t="s">
        <v>124</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25">
      <c r="B35" s="16"/>
      <c r="C35" s="37"/>
      <c r="D35" s="37"/>
      <c r="E35" s="21"/>
      <c r="F35" s="22"/>
      <c r="G35" s="21"/>
      <c r="H35" s="37"/>
      <c r="I35" s="37"/>
      <c r="J35" s="37"/>
      <c r="K35" s="37"/>
      <c r="L35" s="37"/>
      <c r="M35" s="37"/>
      <c r="N35" s="38"/>
      <c r="O35" s="26"/>
      <c r="P35" s="5"/>
      <c r="Q35" s="105" t="s">
        <v>125</v>
      </c>
      <c r="R35" s="104"/>
      <c r="S35" s="121">
        <f>SUMIFS(D8:D57,O8:O57,"Biology",E8:E57,"A1N",N8:N57,"X")+SUMIFS(D8:D57,O8:O57,"Biology",E8:E57,"A1F",N8:N57,"x")+SUMIFS(D8:D57,O8:O57,"Biology",E8:E57,"A2E",N8:N57,"X")</f>
        <v>0</v>
      </c>
      <c r="T35" s="121">
        <v>60</v>
      </c>
      <c r="U35" s="178">
        <f t="shared" ref="U35:U40" si="4">IF((T35-S35)&lt;0,0,SUM(T35-S35))</f>
        <v>60</v>
      </c>
      <c r="V35" s="4"/>
      <c r="W35" s="4"/>
      <c r="X35" s="250" t="s">
        <v>67</v>
      </c>
      <c r="Y35" s="251"/>
      <c r="Z35" s="252"/>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x14ac:dyDescent="0.25">
      <c r="B36" s="16"/>
      <c r="C36" s="37"/>
      <c r="D36" s="37"/>
      <c r="E36" s="21"/>
      <c r="F36" s="22"/>
      <c r="G36" s="21"/>
      <c r="H36" s="37"/>
      <c r="I36" s="37"/>
      <c r="J36" s="37"/>
      <c r="K36" s="37"/>
      <c r="L36" s="37"/>
      <c r="M36" s="37"/>
      <c r="N36" s="38"/>
      <c r="O36" s="26"/>
      <c r="P36" s="5"/>
      <c r="Q36" s="105" t="s">
        <v>85</v>
      </c>
      <c r="R36" s="104"/>
      <c r="S36" s="121">
        <f>SUMIFS(D8:D57,O8:O57,"Forestry Science",E8:E57,"A1N",N8:N57,"X")+SUMIFS(D8:D57,O8:O57,"Forestry Science",E8:E57,"A1F",N8:N57,"X")+SUMIFS(D8:D57,O8:O57,"Forestry Science",E8:E57,"A2E",N8:N57,"x")</f>
        <v>0</v>
      </c>
      <c r="T36" s="121">
        <v>60</v>
      </c>
      <c r="U36" s="178">
        <f t="shared" si="4"/>
        <v>60</v>
      </c>
      <c r="V36" s="4"/>
      <c r="W36" s="4"/>
      <c r="X36" s="253"/>
      <c r="Y36" s="254"/>
      <c r="Z36" s="255"/>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thickBot="1" x14ac:dyDescent="0.3">
      <c r="B37" s="42"/>
      <c r="C37" s="44"/>
      <c r="D37" s="44"/>
      <c r="E37" s="112"/>
      <c r="F37" s="113"/>
      <c r="G37" s="112"/>
      <c r="H37" s="44"/>
      <c r="I37" s="44"/>
      <c r="J37" s="44"/>
      <c r="K37" s="44"/>
      <c r="L37" s="44"/>
      <c r="M37" s="44"/>
      <c r="N37" s="45"/>
      <c r="O37" s="129"/>
      <c r="P37" s="5"/>
      <c r="Q37" s="105" t="s">
        <v>81</v>
      </c>
      <c r="R37" s="104"/>
      <c r="S37" s="121">
        <f>SUMIFS(D8:D57,O8:O57,"Business Administration",E8:E57,"A1N",N8:N57,"X")+SUMIFS(D8:D57,O8:O57,"Business Administration",E8:E57,"A1F",N8:N57,"X")+SUMIFS(D8:D57,O8:O57,"Business Administration",E8:E57,"A2E",N8:N57,"X")</f>
        <v>0</v>
      </c>
      <c r="T37" s="121">
        <v>60</v>
      </c>
      <c r="U37" s="178">
        <f t="shared" si="4"/>
        <v>60</v>
      </c>
      <c r="V37" s="4"/>
      <c r="W37" s="4"/>
      <c r="X37" s="253"/>
      <c r="Y37" s="254"/>
      <c r="Z37" s="255"/>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25">
      <c r="B38" s="260" t="s">
        <v>102</v>
      </c>
      <c r="C38" s="261"/>
      <c r="D38" s="261"/>
      <c r="E38" s="261"/>
      <c r="F38" s="261"/>
      <c r="G38" s="261"/>
      <c r="H38" s="261"/>
      <c r="I38" s="261"/>
      <c r="J38" s="261"/>
      <c r="K38" s="261"/>
      <c r="L38" s="261"/>
      <c r="M38" s="261"/>
      <c r="N38" s="261"/>
      <c r="O38" s="262"/>
      <c r="P38" s="5"/>
      <c r="Q38" s="105" t="s">
        <v>86</v>
      </c>
      <c r="R38" s="104"/>
      <c r="S38" s="121">
        <f>SUMIFS(D8:D57,O8:O57,"Bioeconomy Management",E8:E57,"A1N",N8:N57,"X")+SUMIFS(D8:D57,O8:O57,"Bioeconomy Management",E8:E57,"A1F",N8:N57,"X")+SUMIFS(D8:D57,O8:O57,"Bioeconomy Management",E8:E57,"A2E",N8:N57,"X")</f>
        <v>0</v>
      </c>
      <c r="T38" s="121">
        <v>60</v>
      </c>
      <c r="U38" s="178">
        <f t="shared" si="4"/>
        <v>60</v>
      </c>
      <c r="V38" s="4"/>
      <c r="W38" s="4"/>
      <c r="X38" s="253"/>
      <c r="Y38" s="254"/>
      <c r="Z38" s="255"/>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3">
      <c r="B39" s="263"/>
      <c r="C39" s="264"/>
      <c r="D39" s="264"/>
      <c r="E39" s="264"/>
      <c r="F39" s="264"/>
      <c r="G39" s="264"/>
      <c r="H39" s="264"/>
      <c r="I39" s="264"/>
      <c r="J39" s="264"/>
      <c r="K39" s="264"/>
      <c r="L39" s="264"/>
      <c r="M39" s="264"/>
      <c r="N39" s="264"/>
      <c r="O39" s="265"/>
      <c r="P39" s="5"/>
      <c r="Q39" s="122" t="s">
        <v>87</v>
      </c>
      <c r="R39" s="123"/>
      <c r="S39" s="124">
        <f>SUMIFS(D8:D57,E8:E57,"A2E",N8:N57,"X")</f>
        <v>0</v>
      </c>
      <c r="T39" s="124">
        <v>30</v>
      </c>
      <c r="U39" s="182">
        <f t="shared" si="4"/>
        <v>30</v>
      </c>
      <c r="V39" s="4"/>
      <c r="W39" s="4"/>
      <c r="X39" s="253"/>
      <c r="Y39" s="254"/>
      <c r="Z39" s="255"/>
      <c r="AA39" s="4"/>
      <c r="AB39" s="4"/>
      <c r="AC39" s="4"/>
      <c r="AD39" s="4"/>
      <c r="AE39" s="4"/>
      <c r="AF39" s="4"/>
      <c r="AG39" s="4"/>
      <c r="AH39" s="4"/>
      <c r="AI39" s="4"/>
      <c r="AJ39" s="4"/>
      <c r="AK39" s="4"/>
      <c r="AL39" s="4"/>
      <c r="AM39" s="4"/>
      <c r="AN39" s="4"/>
      <c r="AO39" s="4"/>
      <c r="AP39" s="4"/>
      <c r="AQ39" s="4"/>
      <c r="AR39" s="4"/>
      <c r="AS39" s="4"/>
      <c r="AT39" s="4"/>
      <c r="AU39" s="4"/>
      <c r="AV39" s="4"/>
    </row>
    <row r="40" spans="2:49" ht="25.5" customHeight="1" thickTop="1" thickBot="1" x14ac:dyDescent="0.35">
      <c r="B40" s="114"/>
      <c r="C40" s="32"/>
      <c r="D40" s="32"/>
      <c r="E40" s="32"/>
      <c r="F40" s="270" t="s">
        <v>61</v>
      </c>
      <c r="G40" s="272" t="s">
        <v>57</v>
      </c>
      <c r="H40" s="274" t="s">
        <v>51</v>
      </c>
      <c r="I40" s="275"/>
      <c r="J40" s="276"/>
      <c r="K40" s="303" t="s">
        <v>143</v>
      </c>
      <c r="L40" s="303" t="s">
        <v>138</v>
      </c>
      <c r="M40" s="277" t="s">
        <v>55</v>
      </c>
      <c r="N40" s="277" t="s">
        <v>122</v>
      </c>
      <c r="O40" s="278" t="s">
        <v>108</v>
      </c>
      <c r="P40" s="5"/>
      <c r="Q40" s="106" t="s">
        <v>88</v>
      </c>
      <c r="R40" s="107"/>
      <c r="S40" s="108">
        <f>SUMIFS(D7:D57,N7:N57,"X")</f>
        <v>0</v>
      </c>
      <c r="T40" s="108">
        <v>300</v>
      </c>
      <c r="U40" s="109">
        <f t="shared" si="4"/>
        <v>300</v>
      </c>
      <c r="V40" s="4"/>
      <c r="W40" s="4"/>
      <c r="X40" s="253"/>
      <c r="Y40" s="254"/>
      <c r="Z40" s="255"/>
      <c r="AA40" s="4"/>
      <c r="AB40" s="4"/>
      <c r="AC40" s="4"/>
      <c r="AD40" s="4"/>
      <c r="AE40" s="4"/>
      <c r="AF40" s="4"/>
      <c r="AG40" s="4"/>
      <c r="AH40" s="4"/>
      <c r="AI40" s="4"/>
      <c r="AJ40" s="4"/>
      <c r="AK40" s="4"/>
      <c r="AL40" s="4"/>
      <c r="AM40" s="4"/>
      <c r="AN40" s="4"/>
      <c r="AO40" s="4"/>
      <c r="AP40" s="4"/>
      <c r="AQ40" s="4"/>
      <c r="AR40" s="4"/>
      <c r="AS40" s="4"/>
      <c r="AT40" s="4"/>
      <c r="AU40" s="4"/>
      <c r="AV40" s="4"/>
      <c r="AW40" s="4"/>
    </row>
    <row r="41" spans="2:49" ht="31.5" customHeight="1" x14ac:dyDescent="0.25">
      <c r="B41" s="215" t="s">
        <v>47</v>
      </c>
      <c r="C41" s="9" t="s">
        <v>59</v>
      </c>
      <c r="D41" s="33" t="s">
        <v>60</v>
      </c>
      <c r="E41" s="9" t="s">
        <v>50</v>
      </c>
      <c r="F41" s="271"/>
      <c r="G41" s="273"/>
      <c r="H41" s="110" t="s">
        <v>52</v>
      </c>
      <c r="I41" s="205" t="s">
        <v>53</v>
      </c>
      <c r="J41" s="205" t="s">
        <v>54</v>
      </c>
      <c r="K41" s="302"/>
      <c r="L41" s="302"/>
      <c r="M41" s="277"/>
      <c r="N41" s="277"/>
      <c r="O41" s="278"/>
      <c r="P41" s="5"/>
      <c r="Q41" s="316" t="s">
        <v>89</v>
      </c>
      <c r="R41" s="317"/>
      <c r="S41" s="317"/>
      <c r="T41" s="317"/>
      <c r="U41" s="318"/>
      <c r="V41" s="4"/>
      <c r="W41" s="4"/>
      <c r="X41" s="256"/>
      <c r="Y41" s="257"/>
      <c r="Z41" s="258"/>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25">
      <c r="B42" s="28"/>
      <c r="C42" s="34"/>
      <c r="D42" s="35"/>
      <c r="E42" s="36"/>
      <c r="F42" s="37"/>
      <c r="G42" s="37"/>
      <c r="H42" s="38"/>
      <c r="I42" s="38"/>
      <c r="J42" s="38"/>
      <c r="K42" s="38"/>
      <c r="L42" s="38"/>
      <c r="M42" s="38"/>
      <c r="N42" s="39"/>
      <c r="O42" s="40"/>
      <c r="Q42" s="319"/>
      <c r="R42" s="320"/>
      <c r="S42" s="320"/>
      <c r="T42" s="320"/>
      <c r="U42" s="321"/>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25">
      <c r="B43" s="16"/>
      <c r="C43" s="34"/>
      <c r="D43" s="35"/>
      <c r="E43" s="36"/>
      <c r="F43" s="37"/>
      <c r="G43" s="37"/>
      <c r="H43" s="38"/>
      <c r="I43" s="38"/>
      <c r="J43" s="38"/>
      <c r="K43" s="38"/>
      <c r="L43" s="38"/>
      <c r="M43" s="38"/>
      <c r="N43" s="39"/>
      <c r="O43" s="40"/>
      <c r="Q43" s="309" t="s">
        <v>39</v>
      </c>
      <c r="R43" s="310"/>
      <c r="S43" s="310"/>
      <c r="T43" s="313" t="s">
        <v>64</v>
      </c>
      <c r="U43" s="31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25">
      <c r="B44" s="16"/>
      <c r="C44" s="34"/>
      <c r="D44" s="35"/>
      <c r="E44" s="36"/>
      <c r="F44" s="37"/>
      <c r="G44" s="37"/>
      <c r="H44" s="38"/>
      <c r="I44" s="38"/>
      <c r="J44" s="38"/>
      <c r="K44" s="38"/>
      <c r="L44" s="38"/>
      <c r="M44" s="38"/>
      <c r="N44" s="39"/>
      <c r="O44" s="40"/>
      <c r="Q44" s="311"/>
      <c r="R44" s="312"/>
      <c r="S44" s="312"/>
      <c r="T44" s="198" t="s">
        <v>44</v>
      </c>
      <c r="U44" s="199" t="s">
        <v>85</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25">
      <c r="B45" s="16"/>
      <c r="C45" s="34"/>
      <c r="D45" s="35"/>
      <c r="E45" s="36"/>
      <c r="F45" s="37"/>
      <c r="G45" s="37"/>
      <c r="H45" s="38"/>
      <c r="I45" s="38"/>
      <c r="J45" s="38"/>
      <c r="K45" s="38"/>
      <c r="L45" s="38"/>
      <c r="M45" s="38"/>
      <c r="N45" s="39"/>
      <c r="O45" s="40"/>
      <c r="Q45" s="330" t="s">
        <v>107</v>
      </c>
      <c r="R45" s="331"/>
      <c r="S45" s="331"/>
      <c r="T45" s="327" t="str">
        <f>IF(AND(U14=0,U11=0,S26&gt;14.9,S19&gt;59.9),"YES!","No")</f>
        <v>No</v>
      </c>
      <c r="U45" s="334"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25">
      <c r="B46" s="16"/>
      <c r="C46" s="34"/>
      <c r="D46" s="35"/>
      <c r="E46" s="36"/>
      <c r="F46" s="37"/>
      <c r="G46" s="37"/>
      <c r="H46" s="38"/>
      <c r="I46" s="38"/>
      <c r="J46" s="38"/>
      <c r="K46" s="38"/>
      <c r="L46" s="38"/>
      <c r="M46" s="38"/>
      <c r="N46" s="39"/>
      <c r="O46" s="40"/>
      <c r="Q46" s="332"/>
      <c r="R46" s="333"/>
      <c r="S46" s="333"/>
      <c r="T46" s="327"/>
      <c r="U46" s="335"/>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25">
      <c r="B47" s="16"/>
      <c r="C47" s="34"/>
      <c r="D47" s="35"/>
      <c r="E47" s="36"/>
      <c r="F47" s="37"/>
      <c r="G47" s="37"/>
      <c r="H47" s="38"/>
      <c r="I47" s="38"/>
      <c r="J47" s="38"/>
      <c r="K47" s="38"/>
      <c r="L47" s="38"/>
      <c r="M47" s="38"/>
      <c r="N47" s="39"/>
      <c r="O47" s="40"/>
      <c r="Q47" s="325" t="s">
        <v>40</v>
      </c>
      <c r="R47" s="326"/>
      <c r="S47" s="326"/>
      <c r="T47" s="327" t="str">
        <f>IF(AND(U14=0,U11=0,S19&gt;59.9,S26&gt;14.9),"YES!","No")</f>
        <v>No</v>
      </c>
      <c r="U47" s="336"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25">
      <c r="B48" s="27"/>
      <c r="C48" s="130"/>
      <c r="D48" s="131"/>
      <c r="E48" s="131"/>
      <c r="F48" s="37"/>
      <c r="G48" s="131"/>
      <c r="H48" s="133"/>
      <c r="I48" s="133"/>
      <c r="J48" s="133"/>
      <c r="K48" s="133"/>
      <c r="L48" s="133"/>
      <c r="M48" s="133"/>
      <c r="N48" s="134"/>
      <c r="O48" s="40"/>
      <c r="Q48" s="325"/>
      <c r="R48" s="326"/>
      <c r="S48" s="326"/>
      <c r="T48" s="327"/>
      <c r="U48" s="336"/>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25">
      <c r="B49" s="16"/>
      <c r="C49" s="37"/>
      <c r="D49" s="36"/>
      <c r="E49" s="36"/>
      <c r="F49" s="37"/>
      <c r="G49" s="37"/>
      <c r="H49" s="38"/>
      <c r="I49" s="38"/>
      <c r="J49" s="38"/>
      <c r="K49" s="38"/>
      <c r="L49" s="38"/>
      <c r="M49" s="38"/>
      <c r="N49" s="38"/>
      <c r="O49" s="40"/>
      <c r="Q49" s="325" t="s">
        <v>41</v>
      </c>
      <c r="R49" s="326"/>
      <c r="S49" s="326"/>
      <c r="T49" s="327" t="str">
        <f>IF(AND(U14=0,U11=0,S19&gt;59.9),"YES!","No")</f>
        <v>No</v>
      </c>
      <c r="U49" s="340"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25">
      <c r="B50" s="27"/>
      <c r="C50" s="132"/>
      <c r="D50" s="132"/>
      <c r="E50" s="132"/>
      <c r="F50" s="132"/>
      <c r="G50" s="132"/>
      <c r="H50" s="132"/>
      <c r="I50" s="132"/>
      <c r="J50" s="132"/>
      <c r="K50" s="132"/>
      <c r="L50" s="132"/>
      <c r="M50" s="132"/>
      <c r="N50" s="132"/>
      <c r="O50" s="40"/>
      <c r="Q50" s="325"/>
      <c r="R50" s="326"/>
      <c r="S50" s="326"/>
      <c r="T50" s="327"/>
      <c r="U50" s="300"/>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25">
      <c r="B51" s="16"/>
      <c r="C51" s="30"/>
      <c r="D51" s="21"/>
      <c r="E51" s="21"/>
      <c r="F51" s="22"/>
      <c r="G51" s="21"/>
      <c r="H51" s="29"/>
      <c r="I51" s="29"/>
      <c r="J51" s="29"/>
      <c r="K51" s="29"/>
      <c r="L51" s="29"/>
      <c r="M51" s="29"/>
      <c r="N51" s="21"/>
      <c r="O51" s="40"/>
      <c r="Q51" s="330" t="s">
        <v>127</v>
      </c>
      <c r="R51" s="331"/>
      <c r="S51" s="341"/>
      <c r="T51" s="297" t="str">
        <f>IF(AND(V15=0,S28&gt;89.9),"Yes!","No")</f>
        <v>No</v>
      </c>
      <c r="U51" s="299"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25">
      <c r="B52" s="16"/>
      <c r="C52" s="30"/>
      <c r="D52" s="21"/>
      <c r="E52" s="21"/>
      <c r="F52" s="22"/>
      <c r="G52" s="21"/>
      <c r="H52" s="29"/>
      <c r="I52" s="29"/>
      <c r="J52" s="29"/>
      <c r="K52" s="29"/>
      <c r="L52" s="29"/>
      <c r="M52" s="29"/>
      <c r="N52" s="21"/>
      <c r="O52" s="40"/>
      <c r="Q52" s="332"/>
      <c r="R52" s="333"/>
      <c r="S52" s="342"/>
      <c r="T52" s="298"/>
      <c r="U52" s="300"/>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25">
      <c r="B53" s="16"/>
      <c r="C53" s="30"/>
      <c r="D53" s="21"/>
      <c r="E53" s="21"/>
      <c r="F53" s="22"/>
      <c r="G53" s="21"/>
      <c r="H53" s="29"/>
      <c r="I53" s="29"/>
      <c r="J53" s="29"/>
      <c r="K53" s="29"/>
      <c r="L53" s="29"/>
      <c r="M53" s="29"/>
      <c r="N53" s="21"/>
      <c r="O53" s="40"/>
      <c r="Q53" s="325" t="s">
        <v>42</v>
      </c>
      <c r="R53" s="326"/>
      <c r="S53" s="326"/>
      <c r="T53" s="337" t="str">
        <f>IF(AND(V15=0,S27&gt;29.9,S28&gt;14.9,S19&gt;59.9),"Yes!","No")</f>
        <v>No</v>
      </c>
      <c r="U53" s="339"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25">
      <c r="B54" s="16"/>
      <c r="C54" s="37"/>
      <c r="D54" s="37"/>
      <c r="E54" s="21"/>
      <c r="F54" s="22"/>
      <c r="G54" s="21"/>
      <c r="H54" s="37"/>
      <c r="I54" s="37"/>
      <c r="J54" s="37"/>
      <c r="K54" s="37"/>
      <c r="L54" s="37"/>
      <c r="M54" s="37"/>
      <c r="N54" s="37"/>
      <c r="O54" s="40"/>
      <c r="Q54" s="325"/>
      <c r="R54" s="326"/>
      <c r="S54" s="326"/>
      <c r="T54" s="338"/>
      <c r="U54" s="339"/>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25">
      <c r="B55" s="16"/>
      <c r="C55" s="37"/>
      <c r="D55" s="37"/>
      <c r="E55" s="21"/>
      <c r="F55" s="22"/>
      <c r="G55" s="21"/>
      <c r="H55" s="37"/>
      <c r="I55" s="37"/>
      <c r="J55" s="37"/>
      <c r="K55" s="37"/>
      <c r="L55" s="37"/>
      <c r="M55" s="37"/>
      <c r="N55" s="37"/>
      <c r="O55" s="40"/>
      <c r="Q55" s="325" t="s">
        <v>43</v>
      </c>
      <c r="R55" s="326"/>
      <c r="S55" s="326"/>
      <c r="T55" s="327" t="str">
        <f>IF(AND(U14=0,U11=0,S19&gt;59.9,N16="x",SUM(SUMIFS(K8:K37,N8:N37,"x"))+SUM(SUMIFS(L8:L37,N8:N37,"x"))&gt;14.9),"YES!","No")</f>
        <v>No</v>
      </c>
      <c r="U55" s="328" t="str">
        <f>IF(AND(V8=0,SUM(SUMIFS(K8:K37,N8:N37,"X"))+SUM(SUMIFS(L8:L37,N8:N37,"x"))&gt;14.9,N16="X"),"YES!","No")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x14ac:dyDescent="0.25">
      <c r="B56" s="16"/>
      <c r="C56" s="37"/>
      <c r="D56" s="37"/>
      <c r="E56" s="37"/>
      <c r="F56" s="37"/>
      <c r="G56" s="37"/>
      <c r="H56" s="37"/>
      <c r="I56" s="37"/>
      <c r="J56" s="37"/>
      <c r="K56" s="37"/>
      <c r="L56" s="37"/>
      <c r="M56" s="37"/>
      <c r="N56" s="37"/>
      <c r="O56" s="40"/>
      <c r="Q56" s="325"/>
      <c r="R56" s="326"/>
      <c r="S56" s="326"/>
      <c r="T56" s="327"/>
      <c r="U56" s="329"/>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thickBot="1" x14ac:dyDescent="0.3">
      <c r="B57" s="42"/>
      <c r="C57" s="44"/>
      <c r="D57" s="44"/>
      <c r="E57" s="44"/>
      <c r="F57" s="44"/>
      <c r="G57" s="44"/>
      <c r="H57" s="44"/>
      <c r="I57" s="44"/>
      <c r="J57" s="44"/>
      <c r="K57" s="44"/>
      <c r="L57" s="44"/>
      <c r="M57" s="44"/>
      <c r="N57" s="44"/>
      <c r="O57" s="46"/>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25">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25">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25">
      <c r="B60" s="23"/>
      <c r="C60" s="23"/>
      <c r="D60" s="23"/>
      <c r="E60" s="23"/>
      <c r="F60" s="23"/>
      <c r="G60" s="23"/>
      <c r="H60" s="23"/>
      <c r="I60" s="23"/>
      <c r="J60" s="23"/>
      <c r="K60" s="23"/>
      <c r="L60" s="23"/>
      <c r="M60" s="23"/>
      <c r="N60" s="23"/>
      <c r="O60" s="23"/>
      <c r="Q60" s="4"/>
      <c r="R60" s="4"/>
      <c r="S60" s="4"/>
      <c r="T60" s="4"/>
      <c r="U60" s="4"/>
      <c r="V60" s="259"/>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25">
      <c r="B61" s="23"/>
      <c r="C61" s="23"/>
      <c r="D61" s="23"/>
      <c r="E61" s="23"/>
      <c r="F61" s="23"/>
      <c r="G61" s="23"/>
      <c r="H61" s="23"/>
      <c r="I61" s="23"/>
      <c r="J61" s="23"/>
      <c r="K61" s="23"/>
      <c r="L61" s="23"/>
      <c r="M61" s="23"/>
      <c r="N61" s="23"/>
      <c r="O61" s="23"/>
      <c r="Q61" s="4"/>
      <c r="R61" s="4"/>
      <c r="S61" s="4"/>
      <c r="T61" s="4"/>
      <c r="U61" s="4"/>
      <c r="V61" s="259"/>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25">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25">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25">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25">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25">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25">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25">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25">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25">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25">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25">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25">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25">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25">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25">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25">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25">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25">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25">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25">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25">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25">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25">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25">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25">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25">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25">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25">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25">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25">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25">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25">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25">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25">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25">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25">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25">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25">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25">
      <c r="C100" s="4"/>
      <c r="D100" s="4"/>
      <c r="E100" s="4"/>
      <c r="F100" s="4"/>
      <c r="G100" s="4"/>
      <c r="H100" s="4"/>
      <c r="I100" s="4"/>
      <c r="J100" s="4"/>
      <c r="K100" s="4"/>
      <c r="L100" s="4"/>
      <c r="M100" s="4"/>
      <c r="N100" s="4"/>
      <c r="O100" s="4"/>
      <c r="Q100" s="4"/>
    </row>
    <row r="101" spans="3:29" ht="17.25" customHeight="1" x14ac:dyDescent="0.25">
      <c r="C101" s="4"/>
      <c r="D101" s="4"/>
      <c r="E101" s="4"/>
      <c r="F101" s="4"/>
      <c r="G101" s="4"/>
      <c r="H101" s="4"/>
      <c r="I101" s="4"/>
      <c r="J101" s="4"/>
      <c r="K101" s="4"/>
      <c r="L101" s="4"/>
      <c r="M101" s="4"/>
      <c r="N101" s="4"/>
      <c r="O101" s="4"/>
    </row>
    <row r="102" spans="3:29" ht="17.25" customHeight="1" x14ac:dyDescent="0.25">
      <c r="C102" s="4"/>
      <c r="D102" s="4"/>
      <c r="E102" s="4"/>
      <c r="F102" s="4"/>
      <c r="G102" s="4"/>
      <c r="H102" s="4"/>
      <c r="I102" s="4"/>
      <c r="J102" s="4"/>
      <c r="K102" s="4"/>
      <c r="L102" s="4"/>
      <c r="M102" s="4"/>
      <c r="N102" s="4"/>
      <c r="O102" s="4"/>
    </row>
    <row r="103" spans="3:29" ht="17.25" customHeight="1" x14ac:dyDescent="0.25">
      <c r="C103" s="4"/>
      <c r="D103" s="4"/>
      <c r="E103" s="4"/>
      <c r="F103" s="4"/>
      <c r="G103" s="4"/>
      <c r="H103" s="4"/>
      <c r="I103" s="4"/>
      <c r="J103" s="4"/>
      <c r="K103" s="4"/>
      <c r="L103" s="4"/>
      <c r="M103" s="4"/>
      <c r="N103" s="4"/>
      <c r="O103" s="4"/>
    </row>
    <row r="104" spans="3:29" ht="17.25" customHeight="1" x14ac:dyDescent="0.25">
      <c r="C104" s="4"/>
      <c r="D104" s="4"/>
      <c r="E104" s="4"/>
      <c r="F104" s="4"/>
      <c r="G104" s="4"/>
      <c r="H104" s="4"/>
      <c r="I104" s="4"/>
      <c r="J104" s="4"/>
      <c r="K104" s="4"/>
      <c r="L104" s="4"/>
      <c r="M104" s="4"/>
      <c r="N104" s="4"/>
      <c r="O104" s="4"/>
    </row>
    <row r="105" spans="3:29" ht="17.25" customHeight="1" x14ac:dyDescent="0.25">
      <c r="C105" s="4"/>
      <c r="D105" s="4"/>
      <c r="E105" s="4"/>
      <c r="F105" s="4"/>
      <c r="G105" s="4"/>
      <c r="H105" s="4"/>
      <c r="I105" s="4"/>
      <c r="J105" s="4"/>
      <c r="K105" s="4"/>
      <c r="L105" s="4"/>
      <c r="M105" s="4"/>
      <c r="N105" s="4"/>
      <c r="O105" s="4"/>
    </row>
    <row r="106" spans="3:29" ht="17.25" customHeight="1" x14ac:dyDescent="0.25">
      <c r="C106" s="4"/>
      <c r="D106" s="4"/>
      <c r="E106" s="4"/>
      <c r="F106" s="4"/>
      <c r="G106" s="4"/>
      <c r="H106" s="4"/>
      <c r="I106" s="4"/>
      <c r="J106" s="4"/>
      <c r="K106" s="4"/>
      <c r="L106" s="4"/>
      <c r="M106" s="4"/>
      <c r="N106" s="4"/>
      <c r="O106" s="4"/>
    </row>
    <row r="107" spans="3:29" ht="17.25" customHeight="1" x14ac:dyDescent="0.25">
      <c r="C107" s="4"/>
      <c r="D107" s="4"/>
      <c r="E107" s="4"/>
      <c r="F107" s="4"/>
      <c r="G107" s="4"/>
      <c r="H107" s="4"/>
      <c r="I107" s="4"/>
      <c r="J107" s="4"/>
      <c r="K107" s="4"/>
      <c r="L107" s="4"/>
      <c r="M107" s="4"/>
      <c r="N107" s="4"/>
      <c r="O107" s="4"/>
    </row>
    <row r="108" spans="3:29" ht="17.25" customHeight="1" x14ac:dyDescent="0.25">
      <c r="C108" s="4"/>
      <c r="D108" s="4"/>
      <c r="E108" s="4"/>
      <c r="F108" s="4"/>
      <c r="G108" s="4"/>
      <c r="H108" s="4"/>
      <c r="I108" s="4"/>
      <c r="J108" s="4"/>
      <c r="K108" s="4"/>
      <c r="L108" s="4"/>
      <c r="M108" s="4"/>
      <c r="N108" s="4"/>
      <c r="O108" s="4"/>
    </row>
    <row r="109" spans="3:29" ht="17.25" customHeight="1" x14ac:dyDescent="0.25">
      <c r="C109" s="4"/>
      <c r="D109" s="4"/>
      <c r="E109" s="4"/>
      <c r="F109" s="4"/>
      <c r="G109" s="4"/>
      <c r="H109" s="4"/>
      <c r="I109" s="4"/>
      <c r="J109" s="4"/>
      <c r="K109" s="4"/>
      <c r="L109" s="4"/>
      <c r="M109" s="4"/>
      <c r="N109" s="4"/>
      <c r="O109" s="4"/>
    </row>
    <row r="110" spans="3:29" ht="17.25" customHeight="1" x14ac:dyDescent="0.25">
      <c r="C110" s="4"/>
      <c r="D110" s="4"/>
      <c r="E110" s="4"/>
      <c r="F110" s="4"/>
      <c r="G110" s="4"/>
      <c r="H110" s="4"/>
      <c r="I110" s="4"/>
      <c r="J110" s="4"/>
      <c r="K110" s="4"/>
      <c r="L110" s="4"/>
      <c r="M110" s="4"/>
      <c r="N110" s="4"/>
      <c r="O110" s="4"/>
    </row>
    <row r="111" spans="3:29" ht="17.25" customHeight="1" x14ac:dyDescent="0.25">
      <c r="C111" s="4"/>
      <c r="D111" s="4"/>
      <c r="E111" s="4"/>
      <c r="F111" s="4"/>
      <c r="G111" s="4"/>
      <c r="H111" s="4"/>
      <c r="I111" s="4"/>
      <c r="J111" s="4"/>
      <c r="K111" s="4"/>
      <c r="L111" s="4"/>
      <c r="M111" s="4"/>
      <c r="N111" s="4"/>
      <c r="O111" s="4"/>
    </row>
    <row r="112" spans="3:29" ht="17.25" customHeight="1" x14ac:dyDescent="0.25">
      <c r="C112" s="4"/>
      <c r="D112" s="4"/>
      <c r="E112" s="4"/>
      <c r="F112" s="4"/>
      <c r="G112" s="4"/>
      <c r="H112" s="4"/>
      <c r="I112" s="4"/>
      <c r="J112" s="4"/>
      <c r="K112" s="4"/>
      <c r="L112" s="4"/>
      <c r="M112" s="4"/>
      <c r="N112" s="4"/>
      <c r="O112" s="4"/>
    </row>
  </sheetData>
  <sheetProtection sheet="1" objects="1" scenarios="1" formatCells="0"/>
  <mergeCells count="51">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 ref="Q2:U2"/>
    <mergeCell ref="Q3:T3"/>
    <mergeCell ref="Q43:S44"/>
    <mergeCell ref="T43:U43"/>
    <mergeCell ref="O5:O6"/>
    <mergeCell ref="U3:U4"/>
    <mergeCell ref="Q41:U42"/>
    <mergeCell ref="Q16:U16"/>
    <mergeCell ref="U9:U10"/>
    <mergeCell ref="T51:T52"/>
    <mergeCell ref="U51:U52"/>
    <mergeCell ref="F5:F6"/>
    <mergeCell ref="G5:G6"/>
    <mergeCell ref="M5:M6"/>
    <mergeCell ref="N5:N6"/>
    <mergeCell ref="K5:K6"/>
    <mergeCell ref="K40:K41"/>
    <mergeCell ref="L40:L41"/>
    <mergeCell ref="L5:L6"/>
    <mergeCell ref="B1:O1"/>
    <mergeCell ref="X35:Z41"/>
    <mergeCell ref="V60:V61"/>
    <mergeCell ref="B38:O39"/>
    <mergeCell ref="Q29:T29"/>
    <mergeCell ref="U29:U30"/>
    <mergeCell ref="F40:F41"/>
    <mergeCell ref="G40:G41"/>
    <mergeCell ref="H40:J40"/>
    <mergeCell ref="M40:M41"/>
    <mergeCell ref="O40:O41"/>
    <mergeCell ref="N40:N41"/>
    <mergeCell ref="Z20:AA27"/>
    <mergeCell ref="B2:O4"/>
    <mergeCell ref="X3:Z12"/>
    <mergeCell ref="H5:J5"/>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1">
      <formula1>#REF!</formula1>
    </dataValidation>
    <dataValidation type="list" allowBlank="1" showInputMessage="1" showErrorMessage="1" sqref="O13 G48">
      <formula1>#REF!</formula1>
    </dataValidation>
    <dataValidation type="list" allowBlank="1" showInputMessage="1" showErrorMessage="1" sqref="O42:O57 O14:O20 O28:O37 O22:O26 O8:O12">
      <formula1>F8:G8</formula1>
    </dataValidation>
    <dataValidation type="list" allowBlank="1" showInputMessage="1" showErrorMessage="1" sqref="E51:E55 E28:E37 E42:E49 E8:E26">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D22:D26 D14:D20 D8:D12</xm:sqref>
        </x14:dataValidation>
        <x14:dataValidation type="list" allowBlank="1" showInputMessage="1" showErrorMessage="1">
          <x14:formula1>
            <xm:f>'JM-kraven'!$A$1:$A$16</xm:f>
          </x14:formula1>
          <xm:sqref>F42:G47 F48 F49:G49</xm:sqref>
        </x14:dataValidation>
        <x14:dataValidation type="list" allowBlank="1" showInputMessage="1" showErrorMessage="1">
          <x14:formula1>
            <xm:f>'JM-kraven'!$A$3:$A$16</xm:f>
          </x14:formula1>
          <xm:sqref>F28:G37 F51:G55 F15:F26 G16:G26 F8:G14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topLeftCell="A3" zoomScaleNormal="100" workbookViewId="0">
      <selection activeCell="E14" sqref="E14"/>
    </sheetView>
  </sheetViews>
  <sheetFormatPr defaultColWidth="9.140625" defaultRowHeight="17.25" customHeight="1" x14ac:dyDescent="0.25"/>
  <cols>
    <col min="1" max="1" width="1.42578125" style="4" customWidth="1"/>
    <col min="2" max="2" width="9.140625" style="5"/>
    <col min="3" max="3" width="35.140625" style="5" customWidth="1"/>
    <col min="4" max="5" width="9.140625" style="5"/>
    <col min="6" max="6" width="26.42578125" style="5" customWidth="1"/>
    <col min="7" max="7" width="27" style="5" customWidth="1"/>
    <col min="8" max="8" width="15.140625" style="5" customWidth="1"/>
    <col min="9" max="9" width="16.7109375" style="5" customWidth="1"/>
    <col min="10" max="10" width="15.140625" style="5" customWidth="1"/>
    <col min="11" max="11" width="14.28515625" style="5" customWidth="1"/>
    <col min="12" max="12" width="26.140625" style="5" customWidth="1"/>
    <col min="13" max="13" width="3.28515625" style="4" customWidth="1"/>
    <col min="14" max="14" width="28.42578125" style="5" customWidth="1"/>
    <col min="15" max="15" width="16" style="5" customWidth="1"/>
    <col min="16" max="16" width="14.7109375" style="5" customWidth="1"/>
    <col min="17" max="17" width="9.140625" style="5"/>
    <col min="18" max="18" width="18.42578125" style="5" customWidth="1"/>
    <col min="19" max="19" width="9.140625" style="4" customWidth="1"/>
    <col min="20" max="20" width="9.140625" style="4"/>
    <col min="21" max="21" width="6.140625" style="4" customWidth="1"/>
    <col min="22" max="16384" width="9.140625" style="5"/>
  </cols>
  <sheetData>
    <row r="1" spans="2:62" ht="21.75" customHeight="1" x14ac:dyDescent="0.25">
      <c r="B1" s="352" t="s">
        <v>34</v>
      </c>
      <c r="C1" s="352"/>
      <c r="D1" s="352"/>
      <c r="E1" s="352"/>
      <c r="F1" s="352"/>
      <c r="G1" s="352"/>
      <c r="H1" s="352"/>
      <c r="I1" s="352"/>
      <c r="J1" s="352"/>
      <c r="K1" s="352"/>
      <c r="L1" s="352"/>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
      <c r="B2" s="248"/>
      <c r="C2" s="248"/>
      <c r="D2" s="248"/>
      <c r="E2" s="248"/>
      <c r="F2" s="248"/>
      <c r="G2" s="248"/>
      <c r="H2" s="248"/>
      <c r="I2" s="248"/>
      <c r="J2" s="248"/>
      <c r="K2" s="248"/>
      <c r="L2" s="248"/>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35">
      <c r="B3" s="279" t="s">
        <v>109</v>
      </c>
      <c r="C3" s="280"/>
      <c r="D3" s="280"/>
      <c r="E3" s="280"/>
      <c r="F3" s="280"/>
      <c r="G3" s="280"/>
      <c r="H3" s="280"/>
      <c r="I3" s="280"/>
      <c r="J3" s="280"/>
      <c r="K3" s="280"/>
      <c r="L3" s="281"/>
      <c r="N3" s="304" t="s">
        <v>74</v>
      </c>
      <c r="O3" s="305"/>
      <c r="P3" s="305"/>
      <c r="Q3" s="305"/>
      <c r="R3" s="306"/>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
      <c r="B4" s="285"/>
      <c r="C4" s="286"/>
      <c r="D4" s="286"/>
      <c r="E4" s="286"/>
      <c r="F4" s="286"/>
      <c r="G4" s="286"/>
      <c r="H4" s="286"/>
      <c r="I4" s="286"/>
      <c r="J4" s="286"/>
      <c r="K4" s="286"/>
      <c r="L4" s="287"/>
      <c r="N4" s="357" t="s">
        <v>110</v>
      </c>
      <c r="O4" s="358"/>
      <c r="P4" s="358"/>
      <c r="Q4" s="358"/>
      <c r="R4" s="315" t="s">
        <v>112</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
      <c r="B5" s="114"/>
      <c r="C5" s="9"/>
      <c r="D5" s="9"/>
      <c r="E5" s="9"/>
      <c r="F5" s="270" t="s">
        <v>56</v>
      </c>
      <c r="G5" s="272" t="s">
        <v>57</v>
      </c>
      <c r="H5" s="274" t="s">
        <v>51</v>
      </c>
      <c r="I5" s="275"/>
      <c r="J5" s="276"/>
      <c r="K5" s="277" t="s">
        <v>55</v>
      </c>
      <c r="L5" s="359" t="s">
        <v>108</v>
      </c>
      <c r="N5" s="62" t="s">
        <v>64</v>
      </c>
      <c r="O5" s="63"/>
      <c r="P5" s="64" t="s">
        <v>60</v>
      </c>
      <c r="Q5" s="64" t="s">
        <v>111</v>
      </c>
      <c r="R5" s="315"/>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36" customHeight="1" x14ac:dyDescent="0.25">
      <c r="B6" s="8" t="s">
        <v>47</v>
      </c>
      <c r="C6" s="9" t="s">
        <v>48</v>
      </c>
      <c r="D6" s="9" t="s">
        <v>49</v>
      </c>
      <c r="E6" s="9" t="s">
        <v>50</v>
      </c>
      <c r="F6" s="270"/>
      <c r="G6" s="272"/>
      <c r="H6" s="110" t="s">
        <v>52</v>
      </c>
      <c r="I6" s="205" t="s">
        <v>53</v>
      </c>
      <c r="J6" s="205" t="s">
        <v>54</v>
      </c>
      <c r="K6" s="277"/>
      <c r="L6" s="360"/>
      <c r="N6" s="156" t="s">
        <v>75</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25">
      <c r="B7" s="147"/>
      <c r="C7" s="148"/>
      <c r="D7" s="36"/>
      <c r="E7" s="36"/>
      <c r="F7" s="149"/>
      <c r="G7" s="36"/>
      <c r="H7" s="36"/>
      <c r="I7" s="36"/>
      <c r="J7" s="36"/>
      <c r="K7" s="36"/>
      <c r="L7" s="150"/>
      <c r="M7" s="19"/>
      <c r="N7" s="69" t="s">
        <v>52</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25">
      <c r="B8" s="147"/>
      <c r="C8" s="148"/>
      <c r="D8" s="36"/>
      <c r="E8" s="36"/>
      <c r="F8" s="149"/>
      <c r="G8" s="36"/>
      <c r="H8" s="36"/>
      <c r="I8" s="36"/>
      <c r="J8" s="36"/>
      <c r="K8" s="36"/>
      <c r="L8" s="150"/>
      <c r="N8" s="69" t="s">
        <v>53</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25">
      <c r="B9" s="147"/>
      <c r="C9" s="148"/>
      <c r="D9" s="36"/>
      <c r="E9" s="36"/>
      <c r="F9" s="149"/>
      <c r="G9" s="36"/>
      <c r="H9" s="36"/>
      <c r="I9" s="36"/>
      <c r="J9" s="36"/>
      <c r="K9" s="36"/>
      <c r="L9" s="150"/>
      <c r="N9" s="69" t="s">
        <v>54</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25">
      <c r="B10" s="147"/>
      <c r="C10" s="148"/>
      <c r="D10" s="36"/>
      <c r="E10" s="36"/>
      <c r="F10" s="149"/>
      <c r="G10" s="36"/>
      <c r="H10" s="36"/>
      <c r="I10" s="36"/>
      <c r="J10" s="36"/>
      <c r="K10" s="36"/>
      <c r="L10" s="150"/>
      <c r="N10" s="69" t="s">
        <v>72</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25">
      <c r="B11" s="147"/>
      <c r="C11" s="148"/>
      <c r="D11" s="36"/>
      <c r="E11" s="36"/>
      <c r="F11" s="149"/>
      <c r="G11" s="36"/>
      <c r="H11" s="36"/>
      <c r="I11" s="36"/>
      <c r="J11" s="36"/>
      <c r="K11" s="36"/>
      <c r="L11" s="150"/>
      <c r="N11" s="69" t="s">
        <v>113</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25">
      <c r="B12" s="147"/>
      <c r="C12" s="148"/>
      <c r="D12" s="131"/>
      <c r="E12" s="131"/>
      <c r="F12" s="151"/>
      <c r="G12" s="131"/>
      <c r="H12" s="131"/>
      <c r="I12" s="131"/>
      <c r="J12" s="131"/>
      <c r="K12" s="131"/>
      <c r="L12" s="150"/>
      <c r="N12" s="158" t="s">
        <v>79</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25">
      <c r="B13" s="147"/>
      <c r="C13" s="37"/>
      <c r="D13" s="36"/>
      <c r="E13" s="36"/>
      <c r="F13" s="149"/>
      <c r="G13" s="36"/>
      <c r="H13" s="36"/>
      <c r="I13" s="36"/>
      <c r="J13" s="36"/>
      <c r="K13" s="36"/>
      <c r="L13" s="150"/>
      <c r="N13" s="160" t="s">
        <v>80</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25">
      <c r="B14" s="147"/>
      <c r="C14" s="37"/>
      <c r="D14" s="36"/>
      <c r="E14" s="36"/>
      <c r="F14" s="149"/>
      <c r="G14" s="36"/>
      <c r="H14" s="36"/>
      <c r="I14" s="36"/>
      <c r="J14" s="36"/>
      <c r="K14" s="36"/>
      <c r="L14" s="150"/>
      <c r="N14" s="158" t="s">
        <v>114</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
      <c r="B15" s="147"/>
      <c r="C15" s="37"/>
      <c r="D15" s="36"/>
      <c r="E15" s="36"/>
      <c r="F15" s="149"/>
      <c r="G15" s="36"/>
      <c r="H15" s="36"/>
      <c r="I15" s="36"/>
      <c r="J15" s="36"/>
      <c r="K15" s="36"/>
      <c r="L15" s="150"/>
      <c r="N15" s="161" t="s">
        <v>81</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35">
      <c r="B16" s="147"/>
      <c r="C16" s="37"/>
      <c r="D16" s="36"/>
      <c r="E16" s="36"/>
      <c r="F16" s="149"/>
      <c r="G16" s="36"/>
      <c r="H16" s="36"/>
      <c r="I16" s="36"/>
      <c r="J16" s="36"/>
      <c r="K16" s="36"/>
      <c r="L16" s="150"/>
      <c r="N16" s="353" t="s">
        <v>16</v>
      </c>
      <c r="O16" s="354"/>
      <c r="P16" s="354"/>
      <c r="Q16" s="354"/>
      <c r="R16" s="355" t="s">
        <v>15</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
      <c r="B17" s="147"/>
      <c r="C17" s="37"/>
      <c r="D17" s="36"/>
      <c r="E17" s="36"/>
      <c r="F17" s="149"/>
      <c r="G17" s="36"/>
      <c r="H17" s="36"/>
      <c r="I17" s="36"/>
      <c r="J17" s="36"/>
      <c r="K17" s="36"/>
      <c r="L17" s="150"/>
      <c r="N17" s="164" t="s">
        <v>8</v>
      </c>
      <c r="O17" s="76"/>
      <c r="P17" s="76" t="s">
        <v>0</v>
      </c>
      <c r="Q17" s="76" t="s">
        <v>1</v>
      </c>
      <c r="R17" s="356"/>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25">
      <c r="B18" s="147"/>
      <c r="C18" s="37"/>
      <c r="D18" s="36"/>
      <c r="E18" s="36"/>
      <c r="F18" s="149"/>
      <c r="G18" s="36"/>
      <c r="H18" s="36"/>
      <c r="I18" s="36"/>
      <c r="J18" s="36"/>
      <c r="K18" s="36"/>
      <c r="L18" s="150"/>
      <c r="N18" s="165" t="s">
        <v>115</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25">
      <c r="B19" s="147"/>
      <c r="C19" s="37"/>
      <c r="D19" s="36"/>
      <c r="E19" s="36"/>
      <c r="F19" s="149"/>
      <c r="G19" s="36"/>
      <c r="H19" s="36"/>
      <c r="I19" s="36"/>
      <c r="J19" s="36"/>
      <c r="K19" s="36"/>
      <c r="L19" s="150"/>
      <c r="N19" s="168" t="s">
        <v>116</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25">
      <c r="B20" s="147"/>
      <c r="C20" s="37"/>
      <c r="D20" s="36"/>
      <c r="E20" s="36"/>
      <c r="F20" s="149"/>
      <c r="G20" s="36"/>
      <c r="H20" s="36"/>
      <c r="I20" s="36"/>
      <c r="J20" s="36"/>
      <c r="K20" s="36"/>
      <c r="L20" s="150"/>
      <c r="N20" s="168" t="s">
        <v>84</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25">
      <c r="B21" s="147"/>
      <c r="C21" s="37"/>
      <c r="D21" s="36"/>
      <c r="E21" s="36"/>
      <c r="F21" s="149"/>
      <c r="G21" s="36"/>
      <c r="H21" s="36"/>
      <c r="I21" s="36"/>
      <c r="J21" s="36"/>
      <c r="K21" s="36"/>
      <c r="L21" s="150"/>
      <c r="N21" s="165" t="s">
        <v>117</v>
      </c>
      <c r="O21" s="77"/>
      <c r="P21" s="78"/>
      <c r="Q21" s="78"/>
      <c r="R21" s="68"/>
      <c r="U21" s="343" t="s">
        <v>67</v>
      </c>
      <c r="V21" s="344"/>
      <c r="W21" s="345"/>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25">
      <c r="B22" s="147"/>
      <c r="C22" s="37"/>
      <c r="D22" s="36"/>
      <c r="E22" s="36"/>
      <c r="F22" s="149"/>
      <c r="G22" s="36"/>
      <c r="H22" s="36"/>
      <c r="I22" s="36"/>
      <c r="J22" s="36"/>
      <c r="K22" s="36"/>
      <c r="L22" s="150"/>
      <c r="N22" s="169" t="s">
        <v>118</v>
      </c>
      <c r="O22" s="77"/>
      <c r="P22" s="80">
        <f>SUMIFS(D7:D48,L7:L48,"Biologi",E7:E48,"A1N")+SUMIFS(D7:D48,L7:L48,"Biologi",E7:E48,"A1F")+SUMIFS(D7:D48,L7:L48,"Biologi",E7:E48,"A2E")</f>
        <v>0</v>
      </c>
      <c r="Q22" s="80">
        <v>60</v>
      </c>
      <c r="R22" s="68">
        <f t="shared" si="2"/>
        <v>60</v>
      </c>
      <c r="U22" s="346"/>
      <c r="V22" s="347"/>
      <c r="W22" s="348"/>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25">
      <c r="B23" s="147"/>
      <c r="C23" s="37"/>
      <c r="D23" s="36"/>
      <c r="E23" s="36"/>
      <c r="F23" s="149"/>
      <c r="G23" s="36"/>
      <c r="H23" s="36"/>
      <c r="I23" s="36"/>
      <c r="J23" s="36"/>
      <c r="K23" s="36"/>
      <c r="L23" s="150"/>
      <c r="N23" s="169" t="s">
        <v>85</v>
      </c>
      <c r="O23" s="77"/>
      <c r="P23" s="80">
        <f>SUMIFS(D7:D48,L7:L48,"Skogsbruksvetenskap",E7:E48,"A1N")+SUMIFS(D7:D48,L7:L48,"Skogsbruksvetenskap",E7:E48,"A1F")+SUMIFS(D7:D48,L7:L48,"Skogsbruksvetenskap",E7:E48,"A2E")</f>
        <v>0</v>
      </c>
      <c r="Q23" s="80">
        <v>60</v>
      </c>
      <c r="R23" s="68">
        <f t="shared" si="2"/>
        <v>60</v>
      </c>
      <c r="U23" s="346"/>
      <c r="V23" s="347"/>
      <c r="W23" s="348"/>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25">
      <c r="B24" s="147"/>
      <c r="C24" s="37"/>
      <c r="D24" s="36"/>
      <c r="E24" s="36"/>
      <c r="F24" s="149"/>
      <c r="G24" s="36"/>
      <c r="H24" s="148"/>
      <c r="I24" s="148"/>
      <c r="J24" s="148"/>
      <c r="K24" s="148"/>
      <c r="L24" s="150"/>
      <c r="N24" s="169" t="s">
        <v>81</v>
      </c>
      <c r="O24" s="77"/>
      <c r="P24" s="80">
        <f>SUMIFS(D7:D48,L7:L48,"Företagsekonomi",E7:E48,"A1N")+SUMIFS(D7:D48,L7:L48,"Företagsekonomi",E7:E48,"A1F")+SUMIFS(D7:D48,L7:L48,"Företagsekonomi",E7:E48,"A2E")</f>
        <v>0</v>
      </c>
      <c r="Q24" s="80">
        <v>60</v>
      </c>
      <c r="R24" s="68">
        <f t="shared" si="2"/>
        <v>60</v>
      </c>
      <c r="U24" s="346"/>
      <c r="V24" s="347"/>
      <c r="W24" s="348"/>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25">
      <c r="B25" s="147"/>
      <c r="C25" s="37"/>
      <c r="D25" s="36"/>
      <c r="E25" s="36"/>
      <c r="F25" s="149"/>
      <c r="G25" s="36"/>
      <c r="H25" s="148"/>
      <c r="I25" s="148"/>
      <c r="J25" s="148"/>
      <c r="K25" s="148"/>
      <c r="L25" s="150"/>
      <c r="N25" s="169" t="s">
        <v>86</v>
      </c>
      <c r="O25" s="77"/>
      <c r="P25" s="80">
        <f>SUMIFS(D7:D48,L7:L48,"Bioekonomimanagement",E7:E48,"A1N")+SUMIFS(D7:D48,L7:L48,"Bioekonomimanagement",E7:E48,"A1F")+SUMIFS(D7:D48,L7:L48,"Bioekonomimanagement",E7:E48,"A2E")</f>
        <v>0</v>
      </c>
      <c r="Q25" s="80">
        <v>60</v>
      </c>
      <c r="R25" s="68">
        <f t="shared" si="2"/>
        <v>60</v>
      </c>
      <c r="U25" s="346"/>
      <c r="V25" s="347"/>
      <c r="W25" s="348"/>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
      <c r="B26" s="147"/>
      <c r="C26" s="37"/>
      <c r="D26" s="36"/>
      <c r="E26" s="36"/>
      <c r="F26" s="149"/>
      <c r="G26" s="36"/>
      <c r="H26" s="37"/>
      <c r="I26" s="37"/>
      <c r="J26" s="37"/>
      <c r="K26" s="37"/>
      <c r="L26" s="150"/>
      <c r="N26" s="170" t="s">
        <v>119</v>
      </c>
      <c r="O26" s="171"/>
      <c r="P26" s="83">
        <f>SUMIFS(D7:D48,E7:E48,"A2E")</f>
        <v>0</v>
      </c>
      <c r="Q26" s="172">
        <v>30</v>
      </c>
      <c r="R26" s="189">
        <f t="shared" si="2"/>
        <v>30</v>
      </c>
      <c r="U26" s="346"/>
      <c r="V26" s="347"/>
      <c r="W26" s="348"/>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35">
      <c r="B27" s="147"/>
      <c r="C27" s="37"/>
      <c r="D27" s="36"/>
      <c r="E27" s="36"/>
      <c r="F27" s="149"/>
      <c r="G27" s="36"/>
      <c r="H27" s="37"/>
      <c r="I27" s="152"/>
      <c r="J27" s="152"/>
      <c r="K27" s="132"/>
      <c r="L27" s="150"/>
      <c r="N27" s="173" t="s">
        <v>88</v>
      </c>
      <c r="O27" s="174"/>
      <c r="P27" s="175">
        <f>SUM(D7:D48)</f>
        <v>0</v>
      </c>
      <c r="Q27" s="175">
        <v>300</v>
      </c>
      <c r="R27" s="176">
        <f>IF((Q27-P27)&lt;0,0,SUM(Q27-P27))</f>
        <v>300</v>
      </c>
      <c r="U27" s="349"/>
      <c r="V27" s="350"/>
      <c r="W27" s="351"/>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25">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25">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25">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25">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25">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25">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25">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25">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25">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25">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25">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25">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25">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25">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25">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25">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25">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25">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25">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25">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25">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25">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25">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25">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25">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25">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25">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25">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25">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25">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25">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25">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25">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25">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25">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25">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25">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25">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25">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25">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25">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25">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25">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25">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25">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25">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25">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25">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25">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25">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25">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25">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25">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25">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25">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25">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25">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25">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25">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25">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25">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25">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25">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25">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25">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25">
      <c r="B94" s="4"/>
      <c r="C94" s="4"/>
      <c r="D94" s="4"/>
      <c r="E94" s="4"/>
      <c r="F94" s="4"/>
      <c r="G94" s="4"/>
      <c r="H94" s="4"/>
      <c r="I94" s="4"/>
      <c r="J94" s="4"/>
      <c r="K94" s="4"/>
      <c r="L94" s="4"/>
    </row>
    <row r="95" spans="2:54" ht="17.25" customHeight="1" x14ac:dyDescent="0.25">
      <c r="B95" s="4"/>
      <c r="C95" s="4"/>
      <c r="D95" s="4"/>
      <c r="E95" s="4"/>
      <c r="F95" s="4"/>
      <c r="G95" s="4"/>
      <c r="H95" s="4"/>
      <c r="I95" s="4"/>
      <c r="J95" s="4"/>
      <c r="K95" s="4"/>
      <c r="L95" s="4"/>
    </row>
    <row r="96" spans="2:54" ht="17.25" customHeight="1" x14ac:dyDescent="0.25">
      <c r="B96" s="4"/>
      <c r="C96" s="4"/>
      <c r="D96" s="4"/>
      <c r="E96" s="4"/>
      <c r="F96" s="4"/>
      <c r="G96" s="4"/>
      <c r="H96" s="4"/>
      <c r="I96" s="4"/>
      <c r="J96" s="4"/>
      <c r="K96" s="4"/>
      <c r="L96" s="4"/>
    </row>
    <row r="97" spans="2:12" ht="17.25" customHeight="1" x14ac:dyDescent="0.25">
      <c r="B97" s="4"/>
      <c r="C97" s="4"/>
      <c r="D97" s="4"/>
      <c r="E97" s="4"/>
      <c r="F97" s="4"/>
      <c r="G97" s="4"/>
      <c r="H97" s="4"/>
      <c r="I97" s="4"/>
      <c r="J97" s="4"/>
      <c r="K97" s="4"/>
      <c r="L97" s="4"/>
    </row>
    <row r="98" spans="2:12" ht="17.25" customHeight="1" x14ac:dyDescent="0.25">
      <c r="B98" s="4"/>
      <c r="C98" s="4"/>
      <c r="D98" s="4"/>
      <c r="E98" s="4"/>
      <c r="F98" s="4"/>
      <c r="G98" s="4"/>
      <c r="H98" s="4"/>
      <c r="I98" s="4"/>
      <c r="J98" s="4"/>
      <c r="K98" s="4"/>
      <c r="L98" s="4"/>
    </row>
    <row r="99" spans="2:12" ht="17.25" customHeight="1" x14ac:dyDescent="0.25">
      <c r="B99" s="4"/>
      <c r="C99" s="4"/>
      <c r="D99" s="4"/>
      <c r="E99" s="4"/>
      <c r="F99" s="4"/>
      <c r="G99" s="4"/>
      <c r="H99" s="4"/>
      <c r="I99" s="4"/>
      <c r="J99" s="4"/>
      <c r="K99" s="4"/>
      <c r="L99" s="4"/>
    </row>
    <row r="100" spans="2:12" ht="17.25" customHeight="1" x14ac:dyDescent="0.25">
      <c r="B100" s="4"/>
      <c r="C100" s="4"/>
      <c r="D100" s="4"/>
      <c r="E100" s="4"/>
      <c r="F100" s="4"/>
      <c r="G100" s="4"/>
      <c r="H100" s="4"/>
      <c r="I100" s="4"/>
      <c r="J100" s="4"/>
      <c r="K100" s="4"/>
      <c r="L100" s="4"/>
    </row>
    <row r="101" spans="2:12" ht="17.25" customHeight="1" x14ac:dyDescent="0.25">
      <c r="B101" s="4"/>
      <c r="C101" s="4"/>
      <c r="D101" s="4"/>
      <c r="E101" s="4"/>
      <c r="F101" s="4"/>
      <c r="G101" s="4"/>
      <c r="H101" s="4"/>
      <c r="I101" s="4"/>
      <c r="J101" s="4"/>
      <c r="K101" s="4"/>
      <c r="L101" s="4"/>
    </row>
    <row r="102" spans="2:12" ht="17.25" customHeight="1" x14ac:dyDescent="0.25">
      <c r="B102" s="4"/>
      <c r="C102" s="4"/>
      <c r="D102" s="4"/>
      <c r="E102" s="4"/>
      <c r="F102" s="4"/>
      <c r="G102" s="4"/>
      <c r="H102" s="4"/>
      <c r="I102" s="4"/>
      <c r="J102" s="4"/>
      <c r="K102" s="4"/>
      <c r="L102" s="4"/>
    </row>
    <row r="103" spans="2:12" ht="17.25" customHeight="1" x14ac:dyDescent="0.25">
      <c r="B103" s="4"/>
      <c r="C103" s="4"/>
      <c r="D103" s="4"/>
      <c r="E103" s="4"/>
      <c r="F103" s="4"/>
      <c r="G103" s="4"/>
      <c r="H103" s="4"/>
      <c r="I103" s="4"/>
      <c r="J103" s="4"/>
      <c r="K103" s="4"/>
      <c r="L103" s="4"/>
    </row>
  </sheetData>
  <sheetProtection sheet="1" objects="1" scenarios="1" formatCells="0"/>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19 R26 R28:R34 R21">
    <cfRule type="cellIs" dxfId="3" priority="6" operator="greaterThan">
      <formula>0</formula>
    </cfRule>
  </conditionalFormatting>
  <conditionalFormatting sqref="R19 R21:R26">
    <cfRule type="cellIs" dxfId="2" priority="5" operator="greaterThan">
      <formula>0</formula>
    </cfRule>
  </conditionalFormatting>
  <conditionalFormatting sqref="R27">
    <cfRule type="cellIs" dxfId="1" priority="4" operator="greaterThan">
      <formula>0</formula>
    </cfRule>
  </conditionalFormatting>
  <conditionalFormatting sqref="R20">
    <cfRule type="cellIs" dxfId="0" priority="1" operator="greaterThan">
      <formula>0</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5" x14ac:dyDescent="0.25"/>
  <cols>
    <col min="1" max="1" width="26.42578125" customWidth="1"/>
    <col min="2" max="6" width="9.140625" customWidth="1"/>
    <col min="8" max="19" width="9.140625" customWidth="1"/>
  </cols>
  <sheetData>
    <row r="2" spans="1:6" x14ac:dyDescent="0.25">
      <c r="A2" s="1" t="s">
        <v>94</v>
      </c>
      <c r="C2" t="s">
        <v>81</v>
      </c>
      <c r="F2">
        <v>7.5</v>
      </c>
    </row>
    <row r="3" spans="1:6" x14ac:dyDescent="0.25">
      <c r="A3" t="s">
        <v>86</v>
      </c>
      <c r="F3">
        <v>15</v>
      </c>
    </row>
    <row r="4" spans="1:6" x14ac:dyDescent="0.25">
      <c r="A4" t="s">
        <v>90</v>
      </c>
      <c r="C4" t="s">
        <v>90</v>
      </c>
      <c r="F4">
        <v>30</v>
      </c>
    </row>
    <row r="5" spans="1:6" x14ac:dyDescent="0.25">
      <c r="A5" t="s">
        <v>81</v>
      </c>
      <c r="C5" t="s">
        <v>85</v>
      </c>
      <c r="F5">
        <v>60</v>
      </c>
    </row>
    <row r="6" spans="1:6" x14ac:dyDescent="0.25">
      <c r="A6" s="1" t="s">
        <v>93</v>
      </c>
      <c r="C6" t="s">
        <v>94</v>
      </c>
    </row>
    <row r="7" spans="1:6" x14ac:dyDescent="0.25">
      <c r="A7" s="1" t="s">
        <v>97</v>
      </c>
    </row>
    <row r="8" spans="1:6" x14ac:dyDescent="0.25">
      <c r="A8" s="1" t="s">
        <v>85</v>
      </c>
    </row>
    <row r="9" spans="1:6" x14ac:dyDescent="0.25">
      <c r="A9" s="1" t="s">
        <v>44</v>
      </c>
    </row>
    <row r="10" spans="1:6" x14ac:dyDescent="0.25">
      <c r="A10" s="2" t="s">
        <v>92</v>
      </c>
    </row>
    <row r="11" spans="1:6" x14ac:dyDescent="0.25">
      <c r="A11" s="1" t="s">
        <v>96</v>
      </c>
    </row>
    <row r="12" spans="1:6" x14ac:dyDescent="0.25">
      <c r="A12" s="1" t="s">
        <v>95</v>
      </c>
    </row>
    <row r="13" spans="1:6" x14ac:dyDescent="0.25">
      <c r="A13" s="3" t="s">
        <v>98</v>
      </c>
    </row>
    <row r="14" spans="1:6" x14ac:dyDescent="0.25">
      <c r="A14" s="1" t="s">
        <v>91</v>
      </c>
    </row>
    <row r="15" spans="1:6" x14ac:dyDescent="0.25">
      <c r="A15" s="1" t="s">
        <v>99</v>
      </c>
    </row>
    <row r="16" spans="1:6" x14ac:dyDescent="0.25">
      <c r="A16" s="1" t="s">
        <v>100</v>
      </c>
    </row>
    <row r="17" spans="1:1" x14ac:dyDescent="0.25">
      <c r="A17" s="1"/>
    </row>
    <row r="18" spans="1:1" x14ac:dyDescent="0.25">
      <c r="A18" s="1"/>
    </row>
    <row r="19" spans="1:1" x14ac:dyDescent="0.25">
      <c r="A19" s="1" t="s">
        <v>90</v>
      </c>
    </row>
    <row r="20" spans="1:1" x14ac:dyDescent="0.25">
      <c r="A20" s="1" t="s">
        <v>85</v>
      </c>
    </row>
    <row r="21" spans="1:1" x14ac:dyDescent="0.25">
      <c r="A21" s="1" t="s">
        <v>101</v>
      </c>
    </row>
    <row r="22" spans="1:1" x14ac:dyDescent="0.25">
      <c r="A22" s="1" t="s">
        <v>86</v>
      </c>
    </row>
    <row r="23" spans="1:1" x14ac:dyDescent="0.25">
      <c r="A23" s="1"/>
    </row>
    <row r="24" spans="1:1" x14ac:dyDescent="0.25">
      <c r="A24">
        <v>7.5</v>
      </c>
    </row>
    <row r="25" spans="1:1" x14ac:dyDescent="0.25">
      <c r="A25">
        <v>15</v>
      </c>
    </row>
    <row r="26" spans="1:1" x14ac:dyDescent="0.25">
      <c r="A26">
        <v>30</v>
      </c>
    </row>
    <row r="27" spans="1:1" x14ac:dyDescent="0.25">
      <c r="A27">
        <v>60</v>
      </c>
    </row>
    <row r="28" spans="1:1" x14ac:dyDescent="0.25">
      <c r="A28" s="1"/>
    </row>
    <row r="29" spans="1:1" x14ac:dyDescent="0.25">
      <c r="A29" t="s">
        <v>5</v>
      </c>
    </row>
    <row r="30" spans="1:1" x14ac:dyDescent="0.25">
      <c r="A30" t="s">
        <v>6</v>
      </c>
    </row>
    <row r="31" spans="1:1" x14ac:dyDescent="0.25">
      <c r="A31" t="s">
        <v>2</v>
      </c>
    </row>
    <row r="32" spans="1:1" x14ac:dyDescent="0.25">
      <c r="A32" t="s">
        <v>3</v>
      </c>
    </row>
    <row r="33" spans="1:1" x14ac:dyDescent="0.25">
      <c r="A33" t="s">
        <v>4</v>
      </c>
    </row>
    <row r="34" spans="1:1" x14ac:dyDescent="0.25">
      <c r="A34" t="s">
        <v>7</v>
      </c>
    </row>
    <row r="35" spans="1:1" x14ac:dyDescent="0.25">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2025-01-24T11:47:20Z</dcterms:modified>
</cp:coreProperties>
</file>