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torage-ume.slu.se\home$\jeoh0004\My Documents\Simuleringsverktyg\"/>
    </mc:Choice>
  </mc:AlternateContent>
  <bookViews>
    <workbookView xWindow="0" yWindow="0" windowWidth="23040" windowHeight="8160" activeTab="1"/>
  </bookViews>
  <sheets>
    <sheet name="Info" sheetId="10" r:id="rId1"/>
    <sheet name="Forest &amp; Landscape" sheetId="8" r:id="rId2"/>
    <sheet name="Individuell JM-examen" sheetId="3" r:id="rId3"/>
    <sheet name="JM-kraven" sheetId="4"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S28" i="8" l="1"/>
  <c r="S27" i="8" l="1"/>
  <c r="P9" i="3" l="1"/>
  <c r="P8" i="3"/>
  <c r="P7" i="3"/>
  <c r="P11" i="3" l="1"/>
  <c r="P6" i="3"/>
  <c r="S12" i="8"/>
  <c r="S38" i="8"/>
  <c r="S37" i="8"/>
  <c r="S36" i="8"/>
  <c r="S35" i="8"/>
  <c r="S25" i="8"/>
  <c r="S24" i="8"/>
  <c r="S23" i="8"/>
  <c r="S19" i="8"/>
  <c r="S14" i="8"/>
  <c r="S13" i="8"/>
  <c r="S8" i="8"/>
  <c r="S7" i="8"/>
  <c r="S6" i="8"/>
  <c r="W15" i="8" l="1"/>
  <c r="P26" i="3"/>
  <c r="S40" i="8" l="1"/>
  <c r="S39" i="8"/>
  <c r="S33" i="8"/>
  <c r="S32" i="8"/>
  <c r="S26" i="8"/>
  <c r="S22" i="8"/>
  <c r="S21" i="8"/>
  <c r="S20" i="8"/>
  <c r="S11" i="8"/>
  <c r="S5" i="8"/>
  <c r="U40" i="8" l="1"/>
  <c r="U39" i="8"/>
  <c r="U38" i="8"/>
  <c r="U37" i="8"/>
  <c r="U36" i="8"/>
  <c r="U35" i="8"/>
  <c r="U33" i="8"/>
  <c r="U32" i="8"/>
  <c r="U28" i="8"/>
  <c r="U25" i="8"/>
  <c r="W26" i="8" s="1"/>
  <c r="U24" i="8"/>
  <c r="U23" i="8"/>
  <c r="U22" i="8"/>
  <c r="U21" i="8"/>
  <c r="U20" i="8"/>
  <c r="U14" i="8"/>
  <c r="U13" i="8"/>
  <c r="U12" i="8"/>
  <c r="U11" i="8"/>
  <c r="U8" i="8"/>
  <c r="U7" i="8"/>
  <c r="U6" i="8"/>
  <c r="U5" i="8"/>
  <c r="P27" i="3"/>
  <c r="R27" i="3" s="1"/>
  <c r="T45" i="8" l="1"/>
  <c r="T55" i="8"/>
  <c r="T47" i="8"/>
  <c r="T49" i="8"/>
  <c r="U26" i="8"/>
  <c r="V8" i="8"/>
  <c r="U55" i="8" s="1"/>
  <c r="V15" i="8"/>
  <c r="T53" i="8" s="1"/>
  <c r="U19" i="8"/>
  <c r="U27" i="8"/>
  <c r="W28" i="8" s="1"/>
  <c r="P20" i="3"/>
  <c r="R20" i="3" s="1"/>
  <c r="P19" i="3"/>
  <c r="U53" i="8" l="1"/>
  <c r="U51" i="8"/>
  <c r="T51" i="8"/>
  <c r="U49" i="8"/>
  <c r="U47" i="8"/>
  <c r="U45" i="8"/>
  <c r="W20" i="8"/>
  <c r="R6" i="3"/>
  <c r="T6" i="3" s="1"/>
  <c r="S31" i="8" l="1"/>
  <c r="U31" i="8" s="1"/>
  <c r="R26" i="3"/>
  <c r="P25" i="3"/>
  <c r="R25" i="3" s="1"/>
  <c r="P24" i="3"/>
  <c r="R24" i="3" s="1"/>
  <c r="P23" i="3"/>
  <c r="R23" i="3" s="1"/>
  <c r="P22" i="3"/>
  <c r="R19" i="3"/>
  <c r="P14" i="3"/>
  <c r="P15" i="3"/>
  <c r="P13" i="3"/>
  <c r="R13" i="3" s="1"/>
  <c r="P12" i="3"/>
  <c r="R12" i="3" s="1"/>
  <c r="T12" i="3" s="1"/>
  <c r="R11" i="3"/>
  <c r="P10" i="3"/>
  <c r="R10" i="3" l="1"/>
  <c r="R14" i="3"/>
  <c r="T14" i="3" s="1"/>
  <c r="P18" i="3" s="1"/>
  <c r="R18" i="3" s="1"/>
  <c r="R15" i="3"/>
  <c r="R22" i="3"/>
  <c r="R9" i="3"/>
  <c r="R8" i="3"/>
  <c r="R7" i="3"/>
</calcChain>
</file>

<file path=xl/comments1.xml><?xml version="1.0" encoding="utf-8"?>
<comments xmlns="http://schemas.openxmlformats.org/spreadsheetml/2006/main">
  <authors>
    <author>Jennie Ohlsson</author>
  </authors>
  <commentList>
    <comment ref="C11" authorId="0" shapeId="0">
      <text>
        <r>
          <rPr>
            <b/>
            <sz val="9"/>
            <color indexed="81"/>
            <rFont val="Tahoma"/>
            <family val="2"/>
          </rPr>
          <t xml:space="preserve">Entry requirements
</t>
        </r>
        <r>
          <rPr>
            <sz val="9"/>
            <color indexed="81"/>
            <rFont val="Tahoma"/>
            <family val="2"/>
          </rPr>
          <t>Knowledge equivalent to:</t>
        </r>
        <r>
          <rPr>
            <b/>
            <sz val="9"/>
            <color indexed="81"/>
            <rFont val="Tahoma"/>
            <family val="2"/>
          </rPr>
          <t xml:space="preserve">
</t>
        </r>
        <r>
          <rPr>
            <sz val="9"/>
            <color indexed="81"/>
            <rFont val="Tahoma"/>
            <family val="2"/>
          </rPr>
          <t xml:space="preserve">
15 credits Forest sciences or
15 credits Forestry science or
15 credits Biology or
15 credits Environmental sciences or
15 credits Landscape Architecture or
15 credits Agricultural Sciences or
15 credits Natural Resource Management
and English B</t>
        </r>
      </text>
    </comment>
    <comment ref="C13" authorId="0" shapeId="0">
      <text>
        <r>
          <rPr>
            <b/>
            <sz val="9"/>
            <color indexed="81"/>
            <rFont val="Tahoma"/>
            <family val="2"/>
          </rPr>
          <t>Entry requirements</t>
        </r>
        <r>
          <rPr>
            <sz val="9"/>
            <color indexed="81"/>
            <rFont val="Tahoma"/>
            <family val="2"/>
          </rPr>
          <t xml:space="preserve">
Knowledge equivalent to:
7.5 credits of Forestry Science
7.5 credits of Landscape Architecture
English B.</t>
        </r>
      </text>
    </comment>
    <comment ref="C14" authorId="0" shapeId="0">
      <text>
        <r>
          <rPr>
            <b/>
            <sz val="9"/>
            <color indexed="81"/>
            <rFont val="Tahoma"/>
            <family val="2"/>
          </rPr>
          <t xml:space="preserve">Entry requirements
</t>
        </r>
        <r>
          <rPr>
            <sz val="9"/>
            <color indexed="81"/>
            <rFont val="Tahoma"/>
            <family val="2"/>
          </rPr>
          <t xml:space="preserve">
Knowledge equivalent to:
7.5 credits in Landscape Architecture  English 6. 
</t>
        </r>
      </text>
    </comment>
    <comment ref="C16" authorId="0" shapeId="0">
      <text>
        <r>
          <rPr>
            <b/>
            <sz val="9"/>
            <color indexed="81"/>
            <rFont val="Tahoma"/>
            <family val="2"/>
          </rPr>
          <t xml:space="preserve">Entry requirements
</t>
        </r>
        <r>
          <rPr>
            <sz val="9"/>
            <color indexed="81"/>
            <rFont val="Tahoma"/>
            <family val="2"/>
          </rPr>
          <t>Knowledge equivalent to:
15 credits forestry science or
15 credits forest sciences or
15 credits forestry science or
15 credits biology or
15 credits environmental sciences or
15 credits landscape architecture or
15 credits agricultural sciences or
15 credits natural resource management and English B</t>
        </r>
      </text>
    </comment>
    <comment ref="C17" authorId="0" shapeId="0">
      <text>
        <r>
          <rPr>
            <b/>
            <sz val="9"/>
            <color indexed="81"/>
            <rFont val="Tahoma"/>
            <family val="2"/>
          </rPr>
          <t xml:space="preserve">Entry requirements
</t>
        </r>
        <r>
          <rPr>
            <sz val="9"/>
            <color indexed="81"/>
            <rFont val="Tahoma"/>
            <family val="2"/>
          </rPr>
          <t>Kn</t>
        </r>
        <r>
          <rPr>
            <sz val="9"/>
            <color indexed="81"/>
            <rFont val="Tahoma"/>
            <family val="2"/>
          </rPr>
          <t xml:space="preserve">owledge equivalent to:
15 credits Forestry science or
15 credits Forest sciences or
15 credits Biology or
15 credits Environmental sciences
15 credits Landscape Architecture or
15 credits Agricultural Sciences or
15 credits Natural Resource Management and English B
</t>
        </r>
      </text>
    </comment>
    <comment ref="C19" authorId="0" shapeId="0">
      <text>
        <r>
          <rPr>
            <b/>
            <sz val="9"/>
            <color indexed="81"/>
            <rFont val="Tahoma"/>
            <family val="2"/>
          </rPr>
          <t xml:space="preserve"> Entry requirements </t>
        </r>
        <r>
          <rPr>
            <sz val="9"/>
            <color indexed="81"/>
            <rFont val="Tahoma"/>
            <family val="2"/>
          </rPr>
          <t xml:space="preserve">
Knowledge equivalent to:
15 credits in forestry science 
15 credits in biology. 
English B 
</t>
        </r>
      </text>
    </comment>
    <comment ref="C22" authorId="0" shapeId="0">
      <text>
        <r>
          <rPr>
            <b/>
            <sz val="9"/>
            <color indexed="81"/>
            <rFont val="Tahoma"/>
            <family val="2"/>
          </rPr>
          <t xml:space="preserve">Entry requirements
</t>
        </r>
        <r>
          <rPr>
            <sz val="9"/>
            <color indexed="81"/>
            <rFont val="Tahoma"/>
            <family val="2"/>
          </rPr>
          <t>Knowledge equivalent to:
15 credits in forest science or
15 credits in forestry science or
15 credits in biology or
15 credits in environmental science or
15 credits environmental communication or
15 credits in landscape architecture or
15 credits agricultural science or
15 credits of natural resource management.</t>
        </r>
      </text>
    </comment>
    <comment ref="C24" authorId="0" shapeId="0">
      <text>
        <r>
          <rPr>
            <b/>
            <sz val="9"/>
            <color indexed="81"/>
            <rFont val="Tahoma"/>
            <family val="2"/>
          </rPr>
          <t xml:space="preserve">Entry requirements
</t>
        </r>
        <r>
          <rPr>
            <sz val="9"/>
            <color indexed="81"/>
            <rFont val="Tahoma"/>
            <family val="2"/>
          </rPr>
          <t xml:space="preserve">
Knowledge equivalent to:
120 credits, of which 60 credits in the main field of study. The student must complete at least one course at G2F level, at the latest in connection with the independent project. The student must have completed at least one course relevant to the subject of the independent project before the project is carried out.
</t>
        </r>
      </text>
    </comment>
    <comment ref="C25" authorId="0" shapeId="0">
      <text>
        <r>
          <rPr>
            <b/>
            <sz val="9"/>
            <color indexed="81"/>
            <rFont val="Tahoma"/>
            <family val="2"/>
          </rPr>
          <t xml:space="preserve">Entry requirements
</t>
        </r>
        <r>
          <rPr>
            <sz val="9"/>
            <color indexed="81"/>
            <rFont val="Tahoma"/>
            <family val="2"/>
          </rPr>
          <t xml:space="preserve">Knowledge equivalent to:
120 credits, of which 60 credits in the main field of study. The student must complete at least one course at G2F level, at the latest in connection with the independent project. The student must have completed at least one course relevant to the subject of the independent project before the project is carried out.
</t>
        </r>
      </text>
    </comment>
  </commentList>
</comments>
</file>

<file path=xl/sharedStrings.xml><?xml version="1.0" encoding="utf-8"?>
<sst xmlns="http://schemas.openxmlformats.org/spreadsheetml/2006/main" count="289" uniqueCount="142">
  <si>
    <t>Antal poäng</t>
  </si>
  <si>
    <t xml:space="preserve">Krav </t>
  </si>
  <si>
    <t>G2F</t>
  </si>
  <si>
    <t>G2E</t>
  </si>
  <si>
    <t>A1N</t>
  </si>
  <si>
    <t>G1N</t>
  </si>
  <si>
    <t>G1F</t>
  </si>
  <si>
    <t>A1F</t>
  </si>
  <si>
    <t>Ämne</t>
  </si>
  <si>
    <t>A2E</t>
  </si>
  <si>
    <t>Forest and landscape ecology</t>
  </si>
  <si>
    <t>Forest management methods</t>
  </si>
  <si>
    <t>GIS in forest and landscape</t>
  </si>
  <si>
    <t>Forest and landscape planning</t>
  </si>
  <si>
    <t>Antal poäng som saknas</t>
  </si>
  <si>
    <t>Inriktnings-/specialiseringskrav (105 hp)</t>
  </si>
  <si>
    <t>SV0016</t>
  </si>
  <si>
    <t>Forest &amp; Landscape</t>
  </si>
  <si>
    <t>Vegetation design</t>
  </si>
  <si>
    <t>LK0423</t>
  </si>
  <si>
    <t xml:space="preserve">Forest and landscape governance </t>
  </si>
  <si>
    <t>SV0014</t>
  </si>
  <si>
    <t>BI1418</t>
  </si>
  <si>
    <t>Forest and landscape biodiversity conservation and ecosystem services</t>
  </si>
  <si>
    <t>Bachelor thesis in Landscape architecture</t>
  </si>
  <si>
    <t>Bachelor thesis in Forestry Science</t>
  </si>
  <si>
    <t xml:space="preserve">Trees, structure and function </t>
  </si>
  <si>
    <t xml:space="preserve">Analysis of forested landscapes </t>
  </si>
  <si>
    <t xml:space="preserve">Har man inte läst något av kandidatprogrammen kan man fylla i sina kurser i  denna tabell.  All information man behöver hittar man i kursplanerna för respektive kurs. </t>
  </si>
  <si>
    <t>Business management in forest and landscape</t>
  </si>
  <si>
    <t>EX1012</t>
  </si>
  <si>
    <t>EX1011</t>
  </si>
  <si>
    <t>Program</t>
  </si>
  <si>
    <t>Forest Ecology and Sustainable Management</t>
  </si>
  <si>
    <t>Euroforester</t>
  </si>
  <si>
    <t>Forest Bioeconomy</t>
  </si>
  <si>
    <t>Industrial Wood Supply Management</t>
  </si>
  <si>
    <t>Landscape Architecture</t>
  </si>
  <si>
    <t xml:space="preserve">How do I use this tool? </t>
  </si>
  <si>
    <t>Code</t>
  </si>
  <si>
    <t>Course name</t>
  </si>
  <si>
    <t>Credit</t>
  </si>
  <si>
    <t>Level</t>
  </si>
  <si>
    <t>Credits per subarea within Forestry Science</t>
  </si>
  <si>
    <t>Goals, planning and policy</t>
  </si>
  <si>
    <t>Natural processes</t>
  </si>
  <si>
    <t>Work processes</t>
  </si>
  <si>
    <t>Credits in Ecology</t>
  </si>
  <si>
    <t xml:space="preserve">Subject 1 </t>
  </si>
  <si>
    <t>Subject 2</t>
  </si>
  <si>
    <r>
      <t>Other courses (</t>
    </r>
    <r>
      <rPr>
        <b/>
        <sz val="11"/>
        <color rgb="FFFF0000"/>
        <rFont val="Calibri"/>
        <family val="2"/>
        <scheme val="minor"/>
      </rPr>
      <t xml:space="preserve">to fill in yourself </t>
    </r>
    <r>
      <rPr>
        <b/>
        <sz val="11"/>
        <color theme="1"/>
        <rFont val="Calibri"/>
        <family val="2"/>
        <scheme val="minor"/>
      </rPr>
      <t>)</t>
    </r>
  </si>
  <si>
    <t>Courses</t>
  </si>
  <si>
    <t>Credits</t>
  </si>
  <si>
    <t>Subject 1</t>
  </si>
  <si>
    <r>
      <t xml:space="preserve">FILLED IN AUTOMATICALLY! </t>
    </r>
    <r>
      <rPr>
        <b/>
        <sz val="16"/>
        <rFont val="Calibri"/>
        <family val="2"/>
        <scheme val="minor"/>
      </rPr>
      <t>Examination requirements  Forest &amp; Landscape</t>
    </r>
  </si>
  <si>
    <t>Main Subject Forestry Science</t>
  </si>
  <si>
    <t>Subject</t>
  </si>
  <si>
    <t>Requirement</t>
  </si>
  <si>
    <t>Number of points missing</t>
  </si>
  <si>
    <t>Only in one main subject do the requirements need to be met</t>
  </si>
  <si>
    <t>Main Subject Landscape Architecture</t>
  </si>
  <si>
    <t>Forestry Science bachelor's level of which</t>
  </si>
  <si>
    <t>Independet project in Forestry Science</t>
  </si>
  <si>
    <t>Landscape Architecture bachelor's level of which</t>
  </si>
  <si>
    <t>Level G2F</t>
  </si>
  <si>
    <t>Independet project in Landscape Architecture</t>
  </si>
  <si>
    <t>FILLED IN AUTOMATICALLY!</t>
  </si>
  <si>
    <t>Forestry Science of which</t>
  </si>
  <si>
    <t>Natural Processes</t>
  </si>
  <si>
    <t>Work Processes</t>
  </si>
  <si>
    <t>Forestry Science  advanced Level</t>
  </si>
  <si>
    <t>Biology of which</t>
  </si>
  <si>
    <t>Ecology</t>
  </si>
  <si>
    <t>Business Administration</t>
  </si>
  <si>
    <t>Specialization requirements (105 credits)</t>
  </si>
  <si>
    <t>Bachelor's Thesis</t>
  </si>
  <si>
    <t>Courses on advanced level</t>
  </si>
  <si>
    <t>Forestry Science</t>
  </si>
  <si>
    <t>Bioeconomy Management</t>
  </si>
  <si>
    <t>Master's Thesis</t>
  </si>
  <si>
    <t>Total number of completed credits</t>
  </si>
  <si>
    <t>Eligible for master's program</t>
  </si>
  <si>
    <t>Biology</t>
  </si>
  <si>
    <t>Sustainable Development</t>
  </si>
  <si>
    <t>Law</t>
  </si>
  <si>
    <t>Chemistry</t>
  </si>
  <si>
    <t>Agricultural Science</t>
  </si>
  <si>
    <t>Soil Science</t>
  </si>
  <si>
    <t>Mathematical Statistics</t>
  </si>
  <si>
    <t>Economics</t>
  </si>
  <si>
    <t>Statistics</t>
  </si>
  <si>
    <t>Tecnology</t>
  </si>
  <si>
    <t>Other subject</t>
  </si>
  <si>
    <t>Business Administrataion</t>
  </si>
  <si>
    <r>
      <t xml:space="preserve">Master's program/Courses on advanced level - </t>
    </r>
    <r>
      <rPr>
        <b/>
        <sz val="24"/>
        <color rgb="FFFF0000"/>
        <rFont val="Calibri"/>
        <family val="2"/>
        <scheme val="minor"/>
      </rPr>
      <t>To fill in yourself</t>
    </r>
  </si>
  <si>
    <t xml:space="preserve">Year 1 </t>
  </si>
  <si>
    <t xml:space="preserve">Year 2 </t>
  </si>
  <si>
    <t xml:space="preserve">Year 3 </t>
  </si>
  <si>
    <t>Economy of which</t>
  </si>
  <si>
    <t>Conservation and Managament of Fish and Wildlife</t>
  </si>
  <si>
    <t>Choose which subject to be included in the degree</t>
  </si>
  <si>
    <r>
      <t xml:space="preserve">Courses that are included in the "Jägmästarexamen" - </t>
    </r>
    <r>
      <rPr>
        <b/>
        <i/>
        <sz val="24"/>
        <color rgb="FFFF0000"/>
        <rFont val="Calibri"/>
        <family val="2"/>
        <scheme val="minor"/>
      </rPr>
      <t>TO FILL IN YOURSELF</t>
    </r>
  </si>
  <si>
    <t>Basic requirements for "Jägmästarexamen" (195 hp)</t>
  </si>
  <si>
    <t>Requirements</t>
  </si>
  <si>
    <t>Number of credits missing</t>
  </si>
  <si>
    <t>Forestry Science on advanced level</t>
  </si>
  <si>
    <t>Economy</t>
  </si>
  <si>
    <t>Specialization requirements of which</t>
  </si>
  <si>
    <t>Bachelor's thesis</t>
  </si>
  <si>
    <t>Course in the main subject of study</t>
  </si>
  <si>
    <t xml:space="preserve">Biology  </t>
  </si>
  <si>
    <t>Master's thesis for "Jägmästarexamen"</t>
  </si>
  <si>
    <t>Link to the program's webpage</t>
  </si>
  <si>
    <t>Total number of credits of which</t>
  </si>
  <si>
    <t>Completed (state an X)</t>
  </si>
  <si>
    <t xml:space="preserve">Specialization requirements </t>
  </si>
  <si>
    <t>Credits in the choosen main subject of study</t>
  </si>
  <si>
    <t xml:space="preserve">Biology </t>
  </si>
  <si>
    <t>Basic requirements for the professional qualification  "jägmästarexamen"  (195 credits)</t>
  </si>
  <si>
    <t>Forest and Business Management</t>
  </si>
  <si>
    <t>BI1451</t>
  </si>
  <si>
    <t>Credits in Forest Technology</t>
  </si>
  <si>
    <t>Credits in Wood Science</t>
  </si>
  <si>
    <t>BI1452</t>
  </si>
  <si>
    <t>LK0448</t>
  </si>
  <si>
    <t>SV0040</t>
  </si>
  <si>
    <t>LK0434</t>
  </si>
  <si>
    <t>FÖXXXX</t>
  </si>
  <si>
    <t>Tree and forest health</t>
  </si>
  <si>
    <t>SVXXXX</t>
  </si>
  <si>
    <t>Silviculture in forest and landscape</t>
  </si>
  <si>
    <t>LK0444</t>
  </si>
  <si>
    <t>Environmental discourses and communication</t>
  </si>
  <si>
    <t>1. Download and save the latest version of the tool on your computer. (See link below)</t>
  </si>
  <si>
    <r>
      <rPr>
        <b/>
        <sz val="12"/>
        <color theme="1"/>
        <rFont val="Calibri"/>
        <family val="2"/>
        <scheme val="minor"/>
      </rPr>
      <t>2.</t>
    </r>
    <r>
      <rPr>
        <sz val="12"/>
        <color theme="1"/>
        <rFont val="Calibri"/>
        <family val="2"/>
        <scheme val="minor"/>
      </rPr>
      <t xml:space="preserve"> The courses within the program are pre-filled.</t>
    </r>
    <r>
      <rPr>
        <b/>
        <sz val="12"/>
        <color theme="1"/>
        <rFont val="Calibri"/>
        <family val="2"/>
        <scheme val="minor"/>
      </rPr>
      <t xml:space="preserve"> If you have taken other courses </t>
    </r>
    <r>
      <rPr>
        <sz val="12"/>
        <color theme="1"/>
        <rFont val="Calibri"/>
        <family val="2"/>
        <scheme val="minor"/>
      </rPr>
      <t xml:space="preserve">that are not listed, you must enter the information yourself. You'll find all the information you need in the course syllabi. </t>
    </r>
  </si>
  <si>
    <r>
      <rPr>
        <b/>
        <sz val="12"/>
        <color theme="1"/>
        <rFont val="Calibri"/>
        <family val="2"/>
        <scheme val="minor"/>
      </rPr>
      <t xml:space="preserve">4 </t>
    </r>
    <r>
      <rPr>
        <sz val="12"/>
        <color theme="1"/>
        <rFont val="Calibri"/>
        <family val="2"/>
        <scheme val="minor"/>
      </rPr>
      <t>.On the right where it says</t>
    </r>
    <r>
      <rPr>
        <b/>
        <sz val="12"/>
        <color theme="1"/>
        <rFont val="Calibri"/>
        <family val="2"/>
        <scheme val="minor"/>
      </rPr>
      <t xml:space="preserve"> "Filled in automatically" you will see, depending on how you have filled in the document, how many credits you have taken or intend to take and in which subject</t>
    </r>
    <r>
      <rPr>
        <sz val="12"/>
        <color theme="1"/>
        <rFont val="Calibri"/>
        <family val="2"/>
        <scheme val="minor"/>
      </rPr>
      <t xml:space="preserve">. It also shows how many credits are missing in each subject, depending on which degree you are aiming for. </t>
    </r>
  </si>
  <si>
    <t>Attention! We work continuously with quality assurance and development of the tool, therefore make sure to always work in the latest version!</t>
  </si>
  <si>
    <t xml:space="preserve">Forestry in Central Sweden </t>
  </si>
  <si>
    <r>
      <t>2</t>
    </r>
    <r>
      <rPr>
        <sz val="12"/>
        <color theme="1"/>
        <rFont val="Calibri"/>
        <family val="2"/>
        <scheme val="minor"/>
      </rPr>
      <t>. Mark</t>
    </r>
    <r>
      <rPr>
        <b/>
        <sz val="12"/>
        <color theme="1"/>
        <rFont val="Calibri"/>
        <family val="2"/>
        <scheme val="minor"/>
      </rPr>
      <t xml:space="preserve"> an X</t>
    </r>
    <r>
      <rPr>
        <sz val="12"/>
        <color theme="1"/>
        <rFont val="Calibri"/>
        <family val="2"/>
        <scheme val="minor"/>
      </rPr>
      <t xml:space="preserve"> in column N for the courses you have taken or intend to take. </t>
    </r>
  </si>
  <si>
    <t>Completed (mark an X)</t>
  </si>
  <si>
    <r>
      <t>3</t>
    </r>
    <r>
      <rPr>
        <sz val="12"/>
        <color theme="1"/>
        <rFont val="Calibri"/>
        <family val="2"/>
        <scheme val="minor"/>
      </rPr>
      <t>. In colum O, select</t>
    </r>
    <r>
      <rPr>
        <b/>
        <sz val="12"/>
        <color theme="1"/>
        <rFont val="Calibri"/>
        <family val="2"/>
        <scheme val="minor"/>
      </rPr>
      <t xml:space="preserve"> which main subject </t>
    </r>
    <r>
      <rPr>
        <sz val="12"/>
        <color theme="1"/>
        <rFont val="Calibri"/>
        <family val="2"/>
        <scheme val="minor"/>
      </rPr>
      <t>the course should count toward if it has two main subject</t>
    </r>
  </si>
  <si>
    <t>Not used at this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</si>
</sst>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quot;0&quot;"/>
  </numFmts>
  <fonts count="30"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4"/>
      <color theme="1"/>
      <name val="Calibri"/>
      <family val="2"/>
      <scheme val="minor"/>
    </font>
    <font>
      <b/>
      <sz val="18"/>
      <color theme="1"/>
      <name val="Calibri"/>
      <family val="2"/>
      <scheme val="minor"/>
    </font>
    <font>
      <sz val="10.5"/>
      <name val="Times New Roman"/>
      <family val="1"/>
    </font>
    <font>
      <sz val="10.5"/>
      <color rgb="FF050505"/>
      <name val="Times New Roman"/>
      <family val="1"/>
    </font>
    <font>
      <sz val="11"/>
      <name val="Times New Roman"/>
      <family val="1"/>
    </font>
    <font>
      <b/>
      <i/>
      <sz val="24"/>
      <color theme="1"/>
      <name val="Calibri"/>
      <family val="2"/>
      <scheme val="minor"/>
    </font>
    <font>
      <b/>
      <sz val="12"/>
      <name val="Calibri"/>
      <family val="2"/>
      <scheme val="minor"/>
    </font>
    <font>
      <b/>
      <sz val="14"/>
      <name val="Calibri"/>
      <family val="2"/>
      <scheme val="minor"/>
    </font>
    <font>
      <b/>
      <sz val="16"/>
      <name val="Calibri"/>
      <family val="2"/>
      <scheme val="minor"/>
    </font>
    <font>
      <b/>
      <sz val="12"/>
      <color theme="1"/>
      <name val="Calibri"/>
      <family val="2"/>
      <scheme val="minor"/>
    </font>
    <font>
      <sz val="12"/>
      <name val="Calibri"/>
      <family val="2"/>
      <scheme val="minor"/>
    </font>
    <font>
      <sz val="12"/>
      <color theme="1"/>
      <name val="Calibri"/>
      <family val="2"/>
      <scheme val="minor"/>
    </font>
    <font>
      <b/>
      <sz val="16"/>
      <color theme="1"/>
      <name val="Calibri"/>
      <family val="2"/>
      <scheme val="minor"/>
    </font>
    <font>
      <b/>
      <sz val="16"/>
      <color rgb="FFFF0000"/>
      <name val="Calibri"/>
      <family val="2"/>
      <scheme val="minor"/>
    </font>
    <font>
      <b/>
      <sz val="24"/>
      <color theme="1"/>
      <name val="Calibri"/>
      <family val="2"/>
      <scheme val="minor"/>
    </font>
    <font>
      <b/>
      <i/>
      <sz val="24"/>
      <color rgb="FFFF0000"/>
      <name val="Calibri"/>
      <family val="2"/>
      <scheme val="minor"/>
    </font>
    <font>
      <b/>
      <sz val="11"/>
      <color rgb="FFFF0000"/>
      <name val="Calibri"/>
      <family val="2"/>
      <scheme val="minor"/>
    </font>
    <font>
      <b/>
      <sz val="24"/>
      <color rgb="FFFF0000"/>
      <name val="Calibri"/>
      <family val="2"/>
      <scheme val="minor"/>
    </font>
    <font>
      <sz val="11"/>
      <color theme="0"/>
      <name val="Calibri"/>
      <family val="2"/>
      <scheme val="minor"/>
    </font>
    <font>
      <b/>
      <sz val="22"/>
      <color theme="1"/>
      <name val="Calibri"/>
      <family val="2"/>
      <scheme val="minor"/>
    </font>
    <font>
      <i/>
      <sz val="16"/>
      <color theme="1"/>
      <name val="Calibri"/>
      <family val="2"/>
      <scheme val="minor"/>
    </font>
    <font>
      <b/>
      <sz val="20"/>
      <color theme="1"/>
      <name val="Calibri"/>
      <family val="2"/>
      <scheme val="minor"/>
    </font>
    <font>
      <u/>
      <sz val="11"/>
      <color theme="10"/>
      <name val="Calibri"/>
      <family val="2"/>
      <scheme val="minor"/>
    </font>
    <font>
      <sz val="9"/>
      <color indexed="81"/>
      <name val="Tahoma"/>
      <family val="2"/>
    </font>
    <font>
      <b/>
      <sz val="9"/>
      <color indexed="81"/>
      <name val="Tahoma"/>
      <family val="2"/>
    </font>
    <font>
      <b/>
      <sz val="11"/>
      <color theme="0" tint="-0.34998626667073579"/>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4.9989318521683403E-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s>
  <cellStyleXfs count="2">
    <xf numFmtId="0" fontId="0" fillId="0" borderId="0"/>
    <xf numFmtId="0" fontId="26" fillId="0" borderId="0" applyNumberFormat="0" applyFill="0" applyBorder="0" applyAlignment="0" applyProtection="0"/>
  </cellStyleXfs>
  <cellXfs count="374">
    <xf numFmtId="0" fontId="0" fillId="0" borderId="0" xfId="0"/>
    <xf numFmtId="0" fontId="6"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0" fillId="3" borderId="0" xfId="0" applyFill="1" applyProtection="1">
      <protection locked="0"/>
    </xf>
    <xf numFmtId="0" fontId="0" fillId="0" borderId="0" xfId="0" applyProtection="1">
      <protection locked="0"/>
    </xf>
    <xf numFmtId="0" fontId="1" fillId="3" borderId="0" xfId="0" applyFont="1" applyFill="1" applyAlignment="1" applyProtection="1">
      <alignment horizontal="center"/>
      <protection locked="0"/>
    </xf>
    <xf numFmtId="0" fontId="2" fillId="3" borderId="0" xfId="0" applyFont="1" applyFill="1" applyBorder="1" applyProtection="1">
      <protection locked="0"/>
    </xf>
    <xf numFmtId="0" fontId="1" fillId="5" borderId="7" xfId="0" applyFont="1" applyFill="1" applyBorder="1" applyProtection="1">
      <protection locked="0"/>
    </xf>
    <xf numFmtId="0" fontId="2" fillId="5" borderId="0" xfId="0" applyFont="1" applyFill="1" applyBorder="1" applyAlignment="1" applyProtection="1">
      <alignment horizontal="center"/>
      <protection locked="0"/>
    </xf>
    <xf numFmtId="0" fontId="0" fillId="4" borderId="35" xfId="0" applyFill="1" applyBorder="1" applyProtection="1">
      <protection locked="0"/>
    </xf>
    <xf numFmtId="0" fontId="2" fillId="4" borderId="32" xfId="0" applyFont="1" applyFill="1" applyBorder="1" applyAlignment="1" applyProtection="1">
      <alignment horizontal="center"/>
      <protection locked="0"/>
    </xf>
    <xf numFmtId="0" fontId="2" fillId="4" borderId="32" xfId="0" applyFont="1" applyFill="1" applyBorder="1" applyAlignment="1" applyProtection="1">
      <alignment horizontal="center" wrapText="1"/>
      <protection locked="0"/>
    </xf>
    <xf numFmtId="0" fontId="2" fillId="4" borderId="32" xfId="0" applyFont="1" applyFill="1" applyBorder="1" applyAlignment="1" applyProtection="1">
      <alignment vertical="center"/>
      <protection locked="0"/>
    </xf>
    <xf numFmtId="0" fontId="2" fillId="4" borderId="32" xfId="0" applyFont="1" applyFill="1" applyBorder="1" applyAlignment="1" applyProtection="1">
      <alignment horizontal="center" vertical="center" wrapText="1"/>
      <protection locked="0"/>
    </xf>
    <xf numFmtId="0" fontId="1" fillId="4" borderId="36" xfId="0" applyFont="1" applyFill="1" applyBorder="1" applyAlignment="1" applyProtection="1">
      <alignment horizontal="center" vertical="center" wrapText="1"/>
      <protection locked="0"/>
    </xf>
    <xf numFmtId="0" fontId="0" fillId="3" borderId="2" xfId="0" applyFill="1" applyBorder="1" applyProtection="1">
      <protection locked="0"/>
    </xf>
    <xf numFmtId="0" fontId="3" fillId="0" borderId="29" xfId="0" applyFont="1" applyFill="1" applyBorder="1" applyAlignment="1" applyProtection="1">
      <alignment horizontal="center"/>
      <protection locked="0"/>
    </xf>
    <xf numFmtId="0" fontId="3" fillId="0" borderId="24" xfId="0" applyFont="1" applyFill="1" applyBorder="1" applyProtection="1">
      <protection locked="0"/>
    </xf>
    <xf numFmtId="0" fontId="3" fillId="3" borderId="0" xfId="0" applyFont="1" applyFill="1" applyBorder="1" applyProtection="1">
      <protection locked="0"/>
    </xf>
    <xf numFmtId="0" fontId="22" fillId="3" borderId="0" xfId="0" applyFont="1" applyFill="1" applyBorder="1" applyProtection="1">
      <protection locked="0"/>
    </xf>
    <xf numFmtId="0" fontId="3" fillId="0" borderId="1" xfId="0" applyFont="1" applyFill="1" applyBorder="1" applyAlignment="1" applyProtection="1">
      <alignment horizontal="center"/>
      <protection locked="0"/>
    </xf>
    <xf numFmtId="0" fontId="3" fillId="0" borderId="1" xfId="0" applyFont="1" applyFill="1" applyBorder="1" applyAlignment="1" applyProtection="1">
      <alignment horizontal="center" wrapText="1"/>
      <protection locked="0"/>
    </xf>
    <xf numFmtId="0" fontId="0" fillId="3" borderId="0" xfId="0" applyFill="1" applyBorder="1" applyProtection="1">
      <protection locked="0"/>
    </xf>
    <xf numFmtId="0" fontId="3" fillId="0" borderId="26" xfId="0" applyFont="1" applyFill="1" applyBorder="1" applyProtection="1">
      <protection locked="0"/>
    </xf>
    <xf numFmtId="0" fontId="15" fillId="3" borderId="0" xfId="0" applyFont="1" applyFill="1" applyBorder="1" applyAlignment="1" applyProtection="1">
      <alignment horizontal="center"/>
      <protection locked="0"/>
    </xf>
    <xf numFmtId="0" fontId="0" fillId="0" borderId="24" xfId="0" applyFill="1" applyBorder="1" applyProtection="1">
      <protection locked="0"/>
    </xf>
    <xf numFmtId="0" fontId="0" fillId="3" borderId="12" xfId="0" applyFill="1" applyBorder="1" applyProtection="1">
      <protection locked="0"/>
    </xf>
    <xf numFmtId="0" fontId="0" fillId="3" borderId="41" xfId="0" applyFill="1" applyBorder="1" applyProtection="1">
      <protection locked="0"/>
    </xf>
    <xf numFmtId="0" fontId="3" fillId="0" borderId="1" xfId="0" applyFont="1" applyFill="1" applyBorder="1" applyProtection="1">
      <protection locked="0"/>
    </xf>
    <xf numFmtId="0" fontId="0" fillId="0" borderId="1" xfId="0" applyFill="1" applyBorder="1" applyProtection="1">
      <protection locked="0"/>
    </xf>
    <xf numFmtId="0" fontId="3" fillId="0" borderId="30" xfId="0" applyFont="1" applyFill="1" applyBorder="1" applyAlignment="1" applyProtection="1">
      <alignment horizontal="center"/>
      <protection locked="0"/>
    </xf>
    <xf numFmtId="0" fontId="11" fillId="5" borderId="0" xfId="0" applyFont="1" applyFill="1" applyBorder="1" applyAlignment="1" applyProtection="1">
      <protection locked="0"/>
    </xf>
    <xf numFmtId="0" fontId="2" fillId="5" borderId="17" xfId="0" applyFont="1" applyFill="1" applyBorder="1" applyAlignment="1" applyProtection="1">
      <alignment horizontal="center"/>
      <protection locked="0"/>
    </xf>
    <xf numFmtId="0" fontId="0" fillId="0" borderId="14" xfId="0" applyBorder="1" applyProtection="1">
      <protection locked="0"/>
    </xf>
    <xf numFmtId="0" fontId="3" fillId="3" borderId="22" xfId="0" applyFont="1" applyFill="1" applyBorder="1" applyAlignment="1" applyProtection="1">
      <alignment horizontal="center"/>
      <protection locked="0"/>
    </xf>
    <xf numFmtId="0" fontId="3" fillId="3" borderId="1" xfId="0" applyFont="1" applyFill="1" applyBorder="1" applyAlignment="1" applyProtection="1">
      <alignment horizontal="center"/>
      <protection locked="0"/>
    </xf>
    <xf numFmtId="0" fontId="0" fillId="0" borderId="1" xfId="0" applyBorder="1" applyProtection="1">
      <protection locked="0"/>
    </xf>
    <xf numFmtId="0" fontId="0" fillId="0" borderId="1" xfId="0" applyBorder="1" applyAlignment="1" applyProtection="1">
      <alignment horizontal="center"/>
      <protection locked="0"/>
    </xf>
    <xf numFmtId="0" fontId="0" fillId="0" borderId="30" xfId="0" applyBorder="1" applyAlignment="1" applyProtection="1">
      <alignment horizontal="center"/>
      <protection locked="0"/>
    </xf>
    <xf numFmtId="0" fontId="0" fillId="0" borderId="25" xfId="0" applyBorder="1" applyProtection="1">
      <protection locked="0"/>
    </xf>
    <xf numFmtId="0" fontId="0" fillId="3" borderId="0" xfId="0" applyFill="1" applyBorder="1" applyAlignment="1" applyProtection="1">
      <alignment horizontal="center" vertical="center"/>
      <protection locked="0"/>
    </xf>
    <xf numFmtId="0" fontId="0" fillId="3" borderId="3" xfId="0" applyFill="1" applyBorder="1" applyProtection="1">
      <protection locked="0"/>
    </xf>
    <xf numFmtId="0" fontId="3" fillId="3" borderId="4" xfId="0" applyFont="1" applyFill="1" applyBorder="1" applyAlignment="1" applyProtection="1">
      <alignment horizontal="center"/>
      <protection locked="0"/>
    </xf>
    <xf numFmtId="0" fontId="0" fillId="0" borderId="4" xfId="0" applyBorder="1" applyProtection="1">
      <protection locked="0"/>
    </xf>
    <xf numFmtId="0" fontId="0" fillId="0" borderId="4" xfId="0" applyBorder="1" applyAlignment="1" applyProtection="1">
      <alignment horizontal="center"/>
      <protection locked="0"/>
    </xf>
    <xf numFmtId="0" fontId="0" fillId="0" borderId="27" xfId="0" applyBorder="1" applyProtection="1">
      <protection locked="0"/>
    </xf>
    <xf numFmtId="0" fontId="0" fillId="3" borderId="0" xfId="0" applyFill="1" applyAlignment="1" applyProtection="1">
      <alignment horizontal="center"/>
      <protection locked="0"/>
    </xf>
    <xf numFmtId="0" fontId="22" fillId="3" borderId="0" xfId="0" applyFont="1" applyFill="1" applyProtection="1">
      <protection locked="0"/>
    </xf>
    <xf numFmtId="0" fontId="0" fillId="3" borderId="2" xfId="0" applyFill="1" applyBorder="1" applyProtection="1"/>
    <xf numFmtId="0" fontId="3" fillId="0" borderId="21" xfId="0" applyFont="1" applyFill="1" applyBorder="1" applyProtection="1"/>
    <xf numFmtId="0" fontId="3" fillId="0" borderId="22" xfId="0" applyFont="1" applyFill="1" applyBorder="1" applyAlignment="1" applyProtection="1">
      <alignment horizontal="center"/>
    </xf>
    <xf numFmtId="0" fontId="3" fillId="0" borderId="22" xfId="0" applyFont="1" applyFill="1" applyBorder="1" applyAlignment="1" applyProtection="1">
      <alignment horizontal="center" wrapText="1"/>
    </xf>
    <xf numFmtId="0" fontId="3" fillId="0" borderId="14" xfId="0" applyFont="1" applyFill="1" applyBorder="1" applyProtection="1"/>
    <xf numFmtId="0" fontId="3" fillId="0" borderId="1" xfId="0" applyFont="1" applyFill="1" applyBorder="1" applyAlignment="1" applyProtection="1">
      <alignment horizontal="center"/>
    </xf>
    <xf numFmtId="0" fontId="3" fillId="0" borderId="1" xfId="0" applyFont="1" applyFill="1" applyBorder="1" applyAlignment="1" applyProtection="1">
      <alignment horizontal="center" wrapText="1"/>
    </xf>
    <xf numFmtId="0" fontId="3" fillId="0" borderId="13" xfId="0" applyFont="1" applyFill="1" applyBorder="1" applyAlignment="1" applyProtection="1">
      <alignment horizontal="center"/>
    </xf>
    <xf numFmtId="0" fontId="3" fillId="0" borderId="13" xfId="0" applyFont="1" applyFill="1" applyBorder="1" applyAlignment="1" applyProtection="1">
      <alignment horizontal="center" wrapText="1"/>
    </xf>
    <xf numFmtId="0" fontId="0" fillId="0" borderId="14" xfId="0" applyFill="1" applyBorder="1" applyProtection="1"/>
    <xf numFmtId="0" fontId="0" fillId="0" borderId="21" xfId="0" applyFill="1" applyBorder="1" applyProtection="1"/>
    <xf numFmtId="0" fontId="3" fillId="0" borderId="1" xfId="0" applyFont="1" applyFill="1" applyBorder="1" applyProtection="1"/>
    <xf numFmtId="0" fontId="0" fillId="0" borderId="1" xfId="0" applyFill="1" applyBorder="1" applyProtection="1"/>
    <xf numFmtId="0" fontId="11" fillId="8" borderId="7" xfId="0" applyFont="1" applyFill="1" applyBorder="1" applyProtection="1"/>
    <xf numFmtId="0" fontId="11" fillId="8" borderId="0" xfId="0" applyFont="1" applyFill="1" applyBorder="1" applyProtection="1"/>
    <xf numFmtId="0" fontId="11" fillId="8" borderId="0" xfId="0" applyFont="1" applyFill="1" applyBorder="1" applyAlignment="1" applyProtection="1">
      <alignment horizontal="center"/>
    </xf>
    <xf numFmtId="0" fontId="13" fillId="5" borderId="7" xfId="0" applyFont="1" applyFill="1" applyBorder="1" applyAlignment="1" applyProtection="1">
      <alignment vertical="center"/>
    </xf>
    <xf numFmtId="0" fontId="14" fillId="5" borderId="0" xfId="0" applyFont="1" applyFill="1" applyBorder="1" applyAlignment="1" applyProtection="1">
      <alignment vertical="center"/>
    </xf>
    <xf numFmtId="0" fontId="10" fillId="5" borderId="0" xfId="0" applyFont="1" applyFill="1" applyBorder="1" applyAlignment="1" applyProtection="1">
      <alignment horizontal="center" vertical="center"/>
    </xf>
    <xf numFmtId="0" fontId="13" fillId="5" borderId="8" xfId="0" applyFont="1" applyFill="1" applyBorder="1" applyAlignment="1" applyProtection="1">
      <alignment horizontal="center" vertical="center"/>
    </xf>
    <xf numFmtId="0" fontId="15" fillId="5" borderId="7" xfId="0" applyFont="1" applyFill="1" applyBorder="1" applyAlignment="1" applyProtection="1">
      <alignment vertical="center"/>
    </xf>
    <xf numFmtId="0" fontId="14" fillId="5" borderId="0" xfId="0" applyFont="1" applyFill="1" applyBorder="1" applyAlignment="1" applyProtection="1">
      <alignment horizontal="center" vertical="center"/>
    </xf>
    <xf numFmtId="0" fontId="15" fillId="5" borderId="0" xfId="0" applyFont="1" applyFill="1" applyBorder="1" applyAlignment="1" applyProtection="1">
      <alignment vertical="center"/>
    </xf>
    <xf numFmtId="0" fontId="15" fillId="5" borderId="0" xfId="0" applyFont="1" applyFill="1" applyBorder="1" applyAlignment="1" applyProtection="1">
      <alignment horizontal="center" vertical="center"/>
    </xf>
    <xf numFmtId="0" fontId="4" fillId="8" borderId="7" xfId="0" applyFont="1" applyFill="1" applyBorder="1" applyAlignment="1" applyProtection="1">
      <alignment horizontal="left" vertical="center"/>
    </xf>
    <xf numFmtId="0" fontId="4" fillId="8" borderId="0" xfId="0" applyFont="1" applyFill="1" applyBorder="1" applyAlignment="1" applyProtection="1">
      <alignment horizontal="left" vertical="center"/>
    </xf>
    <xf numFmtId="0" fontId="4" fillId="8" borderId="7" xfId="0" applyFont="1" applyFill="1" applyBorder="1" applyAlignment="1" applyProtection="1">
      <alignment vertical="center"/>
    </xf>
    <xf numFmtId="0" fontId="4" fillId="8" borderId="0" xfId="0" applyFont="1" applyFill="1" applyBorder="1" applyProtection="1"/>
    <xf numFmtId="0" fontId="15" fillId="5" borderId="0" xfId="0" applyFont="1" applyFill="1" applyBorder="1" applyProtection="1"/>
    <xf numFmtId="0" fontId="13" fillId="5" borderId="0" xfId="0" applyFont="1" applyFill="1" applyBorder="1" applyAlignment="1" applyProtection="1">
      <alignment horizontal="center"/>
    </xf>
    <xf numFmtId="0" fontId="13" fillId="5" borderId="8" xfId="0" applyFont="1" applyFill="1" applyBorder="1" applyAlignment="1" applyProtection="1">
      <alignment horizontal="center"/>
    </xf>
    <xf numFmtId="0" fontId="15" fillId="5" borderId="0" xfId="0" applyFont="1" applyFill="1" applyBorder="1" applyAlignment="1" applyProtection="1">
      <alignment horizontal="center"/>
    </xf>
    <xf numFmtId="0" fontId="15" fillId="5" borderId="9" xfId="0" applyFont="1" applyFill="1" applyBorder="1" applyAlignment="1" applyProtection="1">
      <alignment vertical="center"/>
    </xf>
    <xf numFmtId="0" fontId="15" fillId="5" borderId="10" xfId="0" applyFont="1" applyFill="1" applyBorder="1" applyProtection="1"/>
    <xf numFmtId="0" fontId="15" fillId="5" borderId="10" xfId="0" applyFont="1" applyFill="1" applyBorder="1" applyAlignment="1" applyProtection="1">
      <alignment horizontal="center"/>
    </xf>
    <xf numFmtId="0" fontId="11" fillId="6" borderId="18" xfId="0" applyFont="1" applyFill="1" applyBorder="1" applyProtection="1"/>
    <xf numFmtId="0" fontId="11" fillId="6" borderId="17" xfId="0" applyFont="1" applyFill="1" applyBorder="1" applyProtection="1"/>
    <xf numFmtId="0" fontId="11" fillId="6" borderId="17" xfId="0" applyFont="1" applyFill="1" applyBorder="1" applyAlignment="1" applyProtection="1">
      <alignment horizontal="center"/>
    </xf>
    <xf numFmtId="0" fontId="14" fillId="2" borderId="0" xfId="0" applyFont="1" applyFill="1" applyBorder="1" applyProtection="1"/>
    <xf numFmtId="0" fontId="10" fillId="2" borderId="0" xfId="0" applyFont="1" applyFill="1" applyBorder="1" applyAlignment="1" applyProtection="1">
      <alignment horizontal="center" vertical="center"/>
    </xf>
    <xf numFmtId="0" fontId="15" fillId="2" borderId="7" xfId="0" applyFont="1" applyFill="1" applyBorder="1" applyAlignment="1" applyProtection="1">
      <alignment vertical="center"/>
    </xf>
    <xf numFmtId="0" fontId="14" fillId="2" borderId="0" xfId="0" applyFont="1" applyFill="1" applyBorder="1" applyAlignment="1" applyProtection="1">
      <alignment vertical="center"/>
    </xf>
    <xf numFmtId="0" fontId="14" fillId="2" borderId="0" xfId="0" applyFont="1" applyFill="1" applyBorder="1" applyAlignment="1" applyProtection="1">
      <alignment horizontal="center"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horizontal="center" vertical="center"/>
    </xf>
    <xf numFmtId="0" fontId="10" fillId="2" borderId="7" xfId="0" applyFont="1" applyFill="1" applyBorder="1" applyAlignment="1" applyProtection="1">
      <alignment vertical="center"/>
    </xf>
    <xf numFmtId="0" fontId="10" fillId="2" borderId="0" xfId="0" applyFont="1" applyFill="1" applyBorder="1" applyAlignment="1" applyProtection="1">
      <alignment vertical="center"/>
    </xf>
    <xf numFmtId="0" fontId="14" fillId="2" borderId="7" xfId="0" applyFont="1" applyFill="1" applyBorder="1" applyAlignment="1" applyProtection="1">
      <alignment vertical="center"/>
    </xf>
    <xf numFmtId="0" fontId="14" fillId="2" borderId="9" xfId="0" applyFont="1" applyFill="1" applyBorder="1" applyAlignment="1" applyProtection="1">
      <alignment vertical="center"/>
    </xf>
    <xf numFmtId="0" fontId="14" fillId="2" borderId="10" xfId="0" applyFont="1" applyFill="1" applyBorder="1" applyAlignment="1" applyProtection="1">
      <alignment vertical="center"/>
    </xf>
    <xf numFmtId="0" fontId="14" fillId="2" borderId="10" xfId="0" applyFont="1" applyFill="1" applyBorder="1" applyAlignment="1" applyProtection="1">
      <alignment horizontal="center" vertical="center"/>
    </xf>
    <xf numFmtId="0" fontId="4" fillId="6" borderId="17" xfId="0" applyFont="1" applyFill="1" applyBorder="1" applyProtection="1"/>
    <xf numFmtId="0" fontId="10" fillId="2" borderId="7" xfId="0" applyFont="1" applyFill="1" applyBorder="1" applyProtection="1"/>
    <xf numFmtId="0" fontId="10" fillId="2" borderId="0" xfId="0" applyFont="1" applyFill="1" applyBorder="1" applyProtection="1"/>
    <xf numFmtId="0" fontId="13" fillId="2" borderId="7" xfId="0" applyFont="1" applyFill="1" applyBorder="1" applyProtection="1"/>
    <xf numFmtId="0" fontId="15" fillId="2" borderId="0" xfId="0" applyFont="1" applyFill="1" applyBorder="1" applyProtection="1"/>
    <xf numFmtId="0" fontId="15" fillId="2" borderId="7" xfId="0" applyFont="1" applyFill="1" applyBorder="1" applyProtection="1"/>
    <xf numFmtId="0" fontId="11" fillId="2" borderId="9" xfId="0" applyFont="1" applyFill="1" applyBorder="1" applyProtection="1"/>
    <xf numFmtId="0" fontId="11" fillId="2" borderId="10" xfId="0" applyFont="1" applyFill="1" applyBorder="1" applyProtection="1"/>
    <xf numFmtId="0" fontId="11" fillId="2" borderId="10" xfId="0" applyFont="1" applyFill="1" applyBorder="1" applyAlignment="1" applyProtection="1">
      <alignment horizontal="center"/>
    </xf>
    <xf numFmtId="0" fontId="4" fillId="2" borderId="11" xfId="0" applyFont="1" applyFill="1" applyBorder="1" applyAlignment="1" applyProtection="1">
      <alignment horizontal="center"/>
    </xf>
    <xf numFmtId="0" fontId="2" fillId="5" borderId="13" xfId="0" applyFont="1" applyFill="1" applyBorder="1" applyAlignment="1" applyProtection="1">
      <alignment horizontal="center" wrapText="1"/>
      <protection locked="0"/>
    </xf>
    <xf numFmtId="0" fontId="3" fillId="0" borderId="31" xfId="0" applyFont="1" applyFill="1" applyBorder="1" applyAlignment="1" applyProtection="1">
      <alignment horizontal="center"/>
      <protection locked="0"/>
    </xf>
    <xf numFmtId="0" fontId="3" fillId="0" borderId="4" xfId="0" applyFont="1" applyFill="1" applyBorder="1" applyAlignment="1" applyProtection="1">
      <alignment horizontal="center"/>
      <protection locked="0"/>
    </xf>
    <xf numFmtId="0" fontId="3" fillId="0" borderId="4" xfId="0" applyFont="1" applyFill="1" applyBorder="1" applyAlignment="1" applyProtection="1">
      <alignment horizontal="center" wrapText="1"/>
      <protection locked="0"/>
    </xf>
    <xf numFmtId="0" fontId="0" fillId="5" borderId="7" xfId="0" applyFill="1" applyBorder="1" applyProtection="1">
      <protection locked="0"/>
    </xf>
    <xf numFmtId="0" fontId="1" fillId="3" borderId="0" xfId="0" applyFont="1" applyFill="1" applyBorder="1" applyAlignment="1" applyProtection="1">
      <alignment vertical="center"/>
      <protection locked="0"/>
    </xf>
    <xf numFmtId="0" fontId="10" fillId="2" borderId="0" xfId="0" applyFont="1" applyFill="1" applyBorder="1" applyAlignment="1" applyProtection="1">
      <alignment horizontal="center"/>
    </xf>
    <xf numFmtId="0" fontId="4" fillId="6" borderId="18" xfId="0" applyFont="1" applyFill="1" applyBorder="1" applyProtection="1"/>
    <xf numFmtId="0" fontId="13" fillId="2" borderId="0" xfId="0" applyFont="1" applyFill="1" applyBorder="1" applyAlignment="1" applyProtection="1">
      <alignment horizontal="center"/>
    </xf>
    <xf numFmtId="0" fontId="0" fillId="2" borderId="0" xfId="0" applyFill="1" applyBorder="1" applyProtection="1"/>
    <xf numFmtId="0" fontId="15" fillId="2" borderId="0" xfId="0" applyFont="1" applyFill="1" applyBorder="1" applyAlignment="1" applyProtection="1"/>
    <xf numFmtId="0" fontId="15" fillId="2" borderId="0" xfId="0" applyFont="1" applyFill="1" applyBorder="1" applyAlignment="1" applyProtection="1">
      <alignment horizontal="center"/>
    </xf>
    <xf numFmtId="0" fontId="13" fillId="2" borderId="38" xfId="0" applyFont="1" applyFill="1" applyBorder="1" applyAlignment="1" applyProtection="1"/>
    <xf numFmtId="0" fontId="13" fillId="2" borderId="39" xfId="0" applyFont="1" applyFill="1" applyBorder="1" applyAlignment="1" applyProtection="1"/>
    <xf numFmtId="0" fontId="13" fillId="2" borderId="39" xfId="0" applyFont="1" applyFill="1" applyBorder="1" applyAlignment="1" applyProtection="1">
      <alignment horizontal="center"/>
    </xf>
    <xf numFmtId="0" fontId="3" fillId="10" borderId="32" xfId="0" applyFont="1" applyFill="1" applyBorder="1" applyAlignment="1" applyProtection="1">
      <alignment horizontal="center"/>
      <protection locked="0"/>
    </xf>
    <xf numFmtId="0" fontId="0" fillId="10" borderId="36" xfId="0" applyFill="1" applyBorder="1" applyProtection="1">
      <protection locked="0"/>
    </xf>
    <xf numFmtId="0" fontId="3" fillId="2" borderId="32" xfId="0" applyFont="1" applyFill="1" applyBorder="1" applyAlignment="1" applyProtection="1">
      <alignment horizontal="center"/>
      <protection locked="0"/>
    </xf>
    <xf numFmtId="0" fontId="0" fillId="2" borderId="36" xfId="0" applyFill="1" applyBorder="1" applyProtection="1">
      <protection locked="0"/>
    </xf>
    <xf numFmtId="0" fontId="0" fillId="0" borderId="37" xfId="0" applyFill="1" applyBorder="1" applyProtection="1">
      <protection locked="0"/>
    </xf>
    <xf numFmtId="0" fontId="0" fillId="0" borderId="15" xfId="0" applyBorder="1" applyProtection="1">
      <protection locked="0"/>
    </xf>
    <xf numFmtId="0" fontId="3" fillId="3" borderId="13" xfId="0" applyFont="1" applyFill="1" applyBorder="1" applyAlignment="1" applyProtection="1">
      <alignment horizontal="center"/>
      <protection locked="0"/>
    </xf>
    <xf numFmtId="0" fontId="0" fillId="0" borderId="13" xfId="0" applyBorder="1" applyProtection="1">
      <protection locked="0"/>
    </xf>
    <xf numFmtId="0" fontId="0" fillId="0" borderId="13" xfId="0" applyBorder="1" applyAlignment="1" applyProtection="1">
      <alignment horizontal="center"/>
      <protection locked="0"/>
    </xf>
    <xf numFmtId="0" fontId="0" fillId="0" borderId="31" xfId="0" applyBorder="1" applyAlignment="1" applyProtection="1">
      <alignment horizontal="center"/>
      <protection locked="0"/>
    </xf>
    <xf numFmtId="0" fontId="0" fillId="10" borderId="7" xfId="0" applyFill="1" applyBorder="1" applyProtection="1"/>
    <xf numFmtId="0" fontId="1" fillId="10" borderId="32" xfId="0" applyFont="1" applyFill="1" applyBorder="1" applyAlignment="1" applyProtection="1">
      <alignment horizontal="center"/>
    </xf>
    <xf numFmtId="0" fontId="3" fillId="10" borderId="32" xfId="0" applyFont="1" applyFill="1" applyBorder="1" applyAlignment="1" applyProtection="1">
      <alignment horizontal="center"/>
    </xf>
    <xf numFmtId="0" fontId="3" fillId="10" borderId="32" xfId="0" applyFont="1" applyFill="1" applyBorder="1" applyAlignment="1" applyProtection="1">
      <alignment horizontal="center" wrapText="1"/>
    </xf>
    <xf numFmtId="0" fontId="3" fillId="0" borderId="15" xfId="0" applyFont="1" applyFill="1" applyBorder="1" applyProtection="1"/>
    <xf numFmtId="0" fontId="0" fillId="0" borderId="1" xfId="0" applyBorder="1" applyProtection="1"/>
    <xf numFmtId="0" fontId="0" fillId="3" borderId="35" xfId="0" applyFill="1" applyBorder="1" applyProtection="1"/>
    <xf numFmtId="0" fontId="0" fillId="2" borderId="35" xfId="0" applyFill="1" applyBorder="1" applyProtection="1"/>
    <xf numFmtId="0" fontId="1" fillId="2" borderId="32" xfId="0" applyFont="1" applyFill="1" applyBorder="1" applyAlignment="1" applyProtection="1">
      <alignment horizontal="center"/>
    </xf>
    <xf numFmtId="0" fontId="3" fillId="2" borderId="32" xfId="0" applyFont="1" applyFill="1" applyBorder="1" applyAlignment="1" applyProtection="1">
      <alignment horizontal="center"/>
    </xf>
    <xf numFmtId="0" fontId="3" fillId="2" borderId="32" xfId="0" applyFont="1" applyFill="1" applyBorder="1" applyAlignment="1" applyProtection="1">
      <alignment horizontal="center" wrapText="1"/>
    </xf>
    <xf numFmtId="0" fontId="13" fillId="5" borderId="11" xfId="0" applyFont="1" applyFill="1" applyBorder="1" applyAlignment="1" applyProtection="1">
      <alignment horizontal="center"/>
    </xf>
    <xf numFmtId="0" fontId="0" fillId="0" borderId="2" xfId="0" applyBorder="1" applyProtection="1">
      <protection locked="0"/>
    </xf>
    <xf numFmtId="0" fontId="3" fillId="3" borderId="1" xfId="0" applyFont="1" applyFill="1" applyBorder="1" applyProtection="1">
      <protection locked="0"/>
    </xf>
    <xf numFmtId="0" fontId="3" fillId="3" borderId="1" xfId="0" applyFont="1" applyFill="1" applyBorder="1" applyAlignment="1" applyProtection="1">
      <alignment horizontal="center" wrapText="1"/>
      <protection locked="0"/>
    </xf>
    <xf numFmtId="0" fontId="3" fillId="3" borderId="25" xfId="0" applyFont="1" applyFill="1" applyBorder="1" applyProtection="1">
      <protection locked="0"/>
    </xf>
    <xf numFmtId="0" fontId="3" fillId="3" borderId="13" xfId="0" applyFont="1" applyFill="1" applyBorder="1" applyAlignment="1" applyProtection="1">
      <alignment horizontal="center" wrapText="1"/>
      <protection locked="0"/>
    </xf>
    <xf numFmtId="0" fontId="0" fillId="0" borderId="22" xfId="0" applyBorder="1" applyProtection="1">
      <protection locked="0"/>
    </xf>
    <xf numFmtId="0" fontId="13" fillId="3" borderId="0" xfId="0" applyFont="1" applyFill="1" applyBorder="1" applyProtection="1">
      <protection locked="0"/>
    </xf>
    <xf numFmtId="0" fontId="13" fillId="3" borderId="0" xfId="0" applyFont="1" applyFill="1" applyBorder="1" applyAlignment="1" applyProtection="1">
      <alignment horizontal="center"/>
      <protection locked="0"/>
    </xf>
    <xf numFmtId="0" fontId="0" fillId="0" borderId="3" xfId="0" applyBorder="1" applyProtection="1">
      <protection locked="0"/>
    </xf>
    <xf numFmtId="0" fontId="13" fillId="5" borderId="7" xfId="0" applyFont="1" applyFill="1" applyBorder="1" applyAlignment="1" applyProtection="1">
      <alignment horizontal="left" vertical="center"/>
    </xf>
    <xf numFmtId="0" fontId="14" fillId="5" borderId="0" xfId="0" applyFont="1" applyFill="1" applyBorder="1" applyAlignment="1" applyProtection="1">
      <alignment horizontal="left" vertical="center"/>
    </xf>
    <xf numFmtId="0" fontId="10" fillId="5" borderId="7" xfId="0" applyFont="1" applyFill="1" applyBorder="1" applyAlignment="1" applyProtection="1">
      <alignment vertical="center"/>
    </xf>
    <xf numFmtId="0" fontId="10" fillId="5" borderId="0" xfId="0" applyFont="1" applyFill="1" applyBorder="1" applyAlignment="1" applyProtection="1">
      <alignment vertical="center"/>
    </xf>
    <xf numFmtId="0" fontId="14" fillId="5" borderId="7" xfId="0" applyFont="1" applyFill="1" applyBorder="1" applyAlignment="1" applyProtection="1">
      <alignment vertical="center"/>
    </xf>
    <xf numFmtId="0" fontId="14" fillId="5" borderId="9" xfId="0" applyFont="1" applyFill="1" applyBorder="1" applyAlignment="1" applyProtection="1">
      <alignment vertical="center"/>
    </xf>
    <xf numFmtId="0" fontId="14" fillId="5" borderId="10" xfId="0" applyFont="1" applyFill="1" applyBorder="1" applyAlignment="1" applyProtection="1">
      <alignment vertical="center"/>
    </xf>
    <xf numFmtId="0" fontId="14" fillId="5" borderId="10" xfId="0" applyFont="1" applyFill="1" applyBorder="1" applyAlignment="1" applyProtection="1">
      <alignment horizontal="center" vertical="center"/>
    </xf>
    <xf numFmtId="0" fontId="4" fillId="8" borderId="7" xfId="0" applyFont="1" applyFill="1" applyBorder="1" applyProtection="1"/>
    <xf numFmtId="0" fontId="10" fillId="5" borderId="7" xfId="0" applyFont="1" applyFill="1" applyBorder="1" applyProtection="1"/>
    <xf numFmtId="0" fontId="10" fillId="5" borderId="0" xfId="0" applyFont="1" applyFill="1" applyBorder="1" applyProtection="1"/>
    <xf numFmtId="0" fontId="10" fillId="5" borderId="0" xfId="0" applyFont="1" applyFill="1" applyBorder="1" applyAlignment="1" applyProtection="1">
      <alignment horizontal="center"/>
    </xf>
    <xf numFmtId="0" fontId="13" fillId="5" borderId="7" xfId="0" applyFont="1" applyFill="1" applyBorder="1" applyProtection="1"/>
    <xf numFmtId="0" fontId="15" fillId="5" borderId="7" xfId="0" applyFont="1" applyFill="1" applyBorder="1" applyProtection="1"/>
    <xf numFmtId="0" fontId="13" fillId="5" borderId="9" xfId="0" applyFont="1" applyFill="1" applyBorder="1" applyProtection="1"/>
    <xf numFmtId="0" fontId="13" fillId="5" borderId="10" xfId="0" applyFont="1" applyFill="1" applyBorder="1" applyProtection="1"/>
    <xf numFmtId="0" fontId="13" fillId="5" borderId="10" xfId="0" applyFont="1" applyFill="1" applyBorder="1" applyAlignment="1" applyProtection="1">
      <alignment horizontal="center"/>
    </xf>
    <xf numFmtId="0" fontId="11" fillId="7" borderId="9" xfId="0" applyFont="1" applyFill="1" applyBorder="1" applyProtection="1"/>
    <xf numFmtId="0" fontId="11" fillId="7" borderId="10" xfId="0" applyFont="1" applyFill="1" applyBorder="1" applyProtection="1"/>
    <xf numFmtId="0" fontId="11" fillId="7" borderId="10" xfId="0" applyFont="1" applyFill="1" applyBorder="1" applyAlignment="1" applyProtection="1">
      <alignment horizontal="center"/>
    </xf>
    <xf numFmtId="0" fontId="4" fillId="7" borderId="11" xfId="0" applyFont="1" applyFill="1" applyBorder="1" applyAlignment="1" applyProtection="1">
      <alignment horizontal="center"/>
    </xf>
    <xf numFmtId="0" fontId="2" fillId="5" borderId="13" xfId="0" applyFont="1" applyFill="1" applyBorder="1" applyAlignment="1" applyProtection="1">
      <alignment horizontal="center" vertical="center" wrapText="1"/>
      <protection locked="0"/>
    </xf>
    <xf numFmtId="49" fontId="13" fillId="2" borderId="8" xfId="0" applyNumberFormat="1" applyFont="1" applyFill="1" applyBorder="1" applyAlignment="1" applyProtection="1">
      <alignment horizontal="center"/>
    </xf>
    <xf numFmtId="49" fontId="13" fillId="2" borderId="8" xfId="0" applyNumberFormat="1" applyFont="1" applyFill="1" applyBorder="1" applyAlignment="1" applyProtection="1">
      <alignment horizontal="center" vertical="center"/>
    </xf>
    <xf numFmtId="49" fontId="13" fillId="2" borderId="11" xfId="0" applyNumberFormat="1" applyFont="1" applyFill="1" applyBorder="1" applyAlignment="1" applyProtection="1">
      <alignment horizontal="center" vertical="center"/>
    </xf>
    <xf numFmtId="49" fontId="15" fillId="2" borderId="8" xfId="0" applyNumberFormat="1" applyFont="1" applyFill="1" applyBorder="1" applyAlignment="1" applyProtection="1"/>
    <xf numFmtId="49" fontId="13" fillId="2" borderId="40" xfId="0" applyNumberFormat="1" applyFont="1" applyFill="1" applyBorder="1" applyAlignment="1" applyProtection="1">
      <alignment horizontal="center"/>
    </xf>
    <xf numFmtId="0" fontId="10" fillId="2" borderId="0" xfId="0" applyNumberFormat="1" applyFont="1" applyFill="1" applyBorder="1" applyAlignment="1" applyProtection="1">
      <alignment horizontal="center"/>
    </xf>
    <xf numFmtId="0" fontId="13" fillId="2" borderId="8" xfId="0" applyNumberFormat="1" applyFont="1" applyFill="1" applyBorder="1" applyAlignment="1" applyProtection="1">
      <alignment horizontal="center"/>
    </xf>
    <xf numFmtId="0" fontId="22" fillId="3" borderId="0" xfId="0" applyFont="1" applyFill="1" applyProtection="1"/>
    <xf numFmtId="0" fontId="22" fillId="3" borderId="0" xfId="0" applyFont="1" applyFill="1" applyBorder="1" applyProtection="1"/>
    <xf numFmtId="0" fontId="10" fillId="5" borderId="0" xfId="0" applyNumberFormat="1" applyFont="1" applyFill="1" applyBorder="1" applyAlignment="1" applyProtection="1">
      <alignment horizontal="center"/>
    </xf>
    <xf numFmtId="0" fontId="4" fillId="8" borderId="0" xfId="0" applyFont="1" applyFill="1" applyBorder="1" applyAlignment="1" applyProtection="1">
      <alignment horizontal="center"/>
    </xf>
    <xf numFmtId="0" fontId="13" fillId="5" borderId="11" xfId="0" applyFont="1" applyFill="1" applyBorder="1" applyAlignment="1" applyProtection="1">
      <alignment horizontal="center" vertical="center"/>
    </xf>
    <xf numFmtId="0" fontId="13" fillId="5" borderId="8" xfId="0" applyNumberFormat="1" applyFont="1" applyFill="1" applyBorder="1" applyAlignment="1" applyProtection="1">
      <alignment horizontal="center" vertical="center"/>
    </xf>
    <xf numFmtId="0" fontId="10" fillId="3" borderId="1" xfId="0" applyFont="1" applyFill="1" applyBorder="1" applyAlignment="1" applyProtection="1">
      <alignment vertical="center"/>
      <protection locked="0"/>
    </xf>
    <xf numFmtId="0" fontId="10" fillId="3" borderId="1" xfId="0" applyFont="1" applyFill="1" applyBorder="1" applyAlignment="1" applyProtection="1">
      <alignment horizontal="center"/>
      <protection locked="0"/>
    </xf>
    <xf numFmtId="0" fontId="23" fillId="3" borderId="1" xfId="0" applyFont="1" applyFill="1" applyBorder="1" applyAlignment="1" applyProtection="1">
      <alignment vertical="center"/>
      <protection locked="0"/>
    </xf>
    <xf numFmtId="0" fontId="10" fillId="3" borderId="1" xfId="0" applyFont="1" applyFill="1" applyBorder="1" applyAlignment="1" applyProtection="1">
      <protection locked="0"/>
    </xf>
    <xf numFmtId="0" fontId="23" fillId="3" borderId="2" xfId="0" applyFont="1" applyFill="1" applyBorder="1" applyAlignment="1" applyProtection="1">
      <alignment vertical="center"/>
      <protection locked="0"/>
    </xf>
    <xf numFmtId="0" fontId="13" fillId="3" borderId="2" xfId="0" applyFont="1" applyFill="1" applyBorder="1" applyAlignment="1" applyProtection="1">
      <protection locked="0"/>
    </xf>
    <xf numFmtId="164" fontId="13" fillId="2" borderId="8" xfId="0" applyNumberFormat="1" applyFont="1" applyFill="1" applyBorder="1" applyAlignment="1" applyProtection="1">
      <alignment horizontal="center"/>
    </xf>
    <xf numFmtId="0" fontId="1" fillId="5" borderId="1" xfId="0" applyFont="1" applyFill="1" applyBorder="1" applyAlignment="1" applyProtection="1">
      <alignment vertical="center"/>
    </xf>
    <xf numFmtId="0" fontId="1" fillId="5" borderId="25" xfId="0" applyFont="1" applyFill="1" applyBorder="1" applyAlignment="1" applyProtection="1">
      <alignment horizontal="center" vertical="center" wrapText="1"/>
    </xf>
    <xf numFmtId="0" fontId="25" fillId="5" borderId="0" xfId="0" applyFont="1" applyFill="1"/>
    <xf numFmtId="0" fontId="0" fillId="5" borderId="0" xfId="0" applyFill="1"/>
    <xf numFmtId="0" fontId="15" fillId="3" borderId="0" xfId="0" applyFont="1" applyFill="1" applyBorder="1" applyAlignment="1">
      <alignment horizontal="left" vertical="top" wrapText="1"/>
    </xf>
    <xf numFmtId="0" fontId="2" fillId="5" borderId="13" xfId="0" applyFont="1" applyFill="1" applyBorder="1" applyAlignment="1" applyProtection="1">
      <alignment horizontal="center" vertical="center" wrapText="1"/>
      <protection locked="0"/>
    </xf>
    <xf numFmtId="0" fontId="0" fillId="5" borderId="0" xfId="0" applyFill="1" applyBorder="1"/>
    <xf numFmtId="0" fontId="15" fillId="5" borderId="0" xfId="0" applyFont="1" applyFill="1" applyBorder="1"/>
    <xf numFmtId="0" fontId="15" fillId="5" borderId="0" xfId="0" applyFont="1" applyFill="1" applyBorder="1" applyAlignment="1">
      <alignment vertical="top" wrapText="1"/>
    </xf>
    <xf numFmtId="0" fontId="15" fillId="5" borderId="0" xfId="0" applyFont="1" applyFill="1" applyBorder="1" applyAlignment="1">
      <alignment horizontal="left" vertical="top" wrapText="1"/>
    </xf>
    <xf numFmtId="0" fontId="15" fillId="5" borderId="0" xfId="0" applyFont="1" applyFill="1" applyBorder="1" applyAlignment="1">
      <alignment vertical="top"/>
    </xf>
    <xf numFmtId="0" fontId="4" fillId="6" borderId="8" xfId="0" applyFont="1" applyFill="1" applyBorder="1" applyAlignment="1" applyProtection="1">
      <alignment wrapText="1"/>
    </xf>
    <xf numFmtId="0" fontId="12" fillId="6" borderId="7" xfId="0" applyFont="1" applyFill="1" applyBorder="1" applyAlignment="1" applyProtection="1"/>
    <xf numFmtId="0" fontId="12" fillId="6" borderId="0" xfId="0" applyFont="1" applyFill="1" applyBorder="1" applyAlignment="1" applyProtection="1"/>
    <xf numFmtId="0" fontId="4" fillId="6" borderId="19" xfId="0" applyFont="1" applyFill="1" applyBorder="1" applyAlignment="1" applyProtection="1">
      <alignment horizontal="center" vertical="center" wrapText="1"/>
    </xf>
    <xf numFmtId="0" fontId="1" fillId="5" borderId="18" xfId="0" applyFont="1" applyFill="1" applyBorder="1" applyAlignment="1" applyProtection="1">
      <alignment horizontal="center"/>
      <protection locked="0"/>
    </xf>
    <xf numFmtId="0" fontId="1" fillId="9" borderId="17" xfId="0" applyFont="1" applyFill="1" applyBorder="1" applyAlignment="1" applyProtection="1">
      <alignment horizontal="center" wrapText="1"/>
      <protection locked="0"/>
    </xf>
    <xf numFmtId="0" fontId="0" fillId="3" borderId="0" xfId="0" applyFill="1" applyBorder="1"/>
    <xf numFmtId="0" fontId="26" fillId="3" borderId="0" xfId="1" applyFill="1" applyBorder="1"/>
    <xf numFmtId="0" fontId="0" fillId="3" borderId="5" xfId="0" applyFill="1" applyBorder="1"/>
    <xf numFmtId="0" fontId="15" fillId="3" borderId="6" xfId="0" applyFont="1" applyFill="1" applyBorder="1"/>
    <xf numFmtId="0" fontId="15" fillId="3" borderId="23" xfId="0" applyFont="1" applyFill="1" applyBorder="1"/>
    <xf numFmtId="0" fontId="0" fillId="3" borderId="7" xfId="0" applyFill="1" applyBorder="1"/>
    <xf numFmtId="0" fontId="15" fillId="3" borderId="8" xfId="0" applyFont="1" applyFill="1" applyBorder="1" applyAlignment="1">
      <alignment horizontal="left" vertical="top" wrapText="1"/>
    </xf>
    <xf numFmtId="0" fontId="0" fillId="3" borderId="8" xfId="0" applyFill="1" applyBorder="1"/>
    <xf numFmtId="0" fontId="0" fillId="3" borderId="9" xfId="0" applyFill="1" applyBorder="1"/>
    <xf numFmtId="0" fontId="0" fillId="3" borderId="10" xfId="0" applyFill="1" applyBorder="1"/>
    <xf numFmtId="0" fontId="0" fillId="3" borderId="11" xfId="0" applyFill="1" applyBorder="1"/>
    <xf numFmtId="0" fontId="2" fillId="9" borderId="1" xfId="0" applyFont="1" applyFill="1" applyBorder="1" applyAlignment="1" applyProtection="1">
      <alignment horizontal="center"/>
      <protection locked="0"/>
    </xf>
    <xf numFmtId="0" fontId="2" fillId="9" borderId="14" xfId="0" applyFont="1" applyFill="1" applyBorder="1" applyAlignment="1" applyProtection="1">
      <alignment horizontal="center"/>
      <protection locked="0"/>
    </xf>
    <xf numFmtId="0" fontId="2" fillId="9" borderId="1" xfId="0" applyFont="1" applyFill="1" applyBorder="1" applyAlignment="1" applyProtection="1">
      <alignment horizontal="center" wrapText="1"/>
      <protection locked="0"/>
    </xf>
    <xf numFmtId="0" fontId="1" fillId="9" borderId="24" xfId="0" applyFont="1" applyFill="1" applyBorder="1" applyAlignment="1" applyProtection="1">
      <alignment wrapText="1"/>
      <protection locked="0"/>
    </xf>
    <xf numFmtId="0" fontId="1" fillId="9" borderId="35" xfId="0" applyFont="1" applyFill="1" applyBorder="1" applyAlignment="1" applyProtection="1">
      <protection locked="0"/>
    </xf>
    <xf numFmtId="0" fontId="1" fillId="9" borderId="17" xfId="0" applyFont="1" applyFill="1" applyBorder="1" applyAlignment="1" applyProtection="1">
      <alignment horizontal="center"/>
      <protection locked="0"/>
    </xf>
    <xf numFmtId="0" fontId="0" fillId="3" borderId="2" xfId="0" applyFill="1" applyBorder="1" applyAlignment="1" applyProtection="1">
      <alignment wrapText="1"/>
    </xf>
    <xf numFmtId="0" fontId="0" fillId="3" borderId="41" xfId="0" applyFill="1" applyBorder="1" applyAlignment="1" applyProtection="1">
      <alignment wrapText="1"/>
    </xf>
    <xf numFmtId="0" fontId="3" fillId="3" borderId="2" xfId="0" applyFont="1" applyFill="1" applyBorder="1" applyProtection="1"/>
    <xf numFmtId="0" fontId="0" fillId="3" borderId="35" xfId="0" applyFill="1" applyBorder="1" applyAlignment="1" applyProtection="1">
      <alignment wrapText="1"/>
    </xf>
    <xf numFmtId="0" fontId="3" fillId="0" borderId="43" xfId="0" applyFont="1" applyFill="1" applyBorder="1" applyProtection="1">
      <protection locked="0"/>
    </xf>
    <xf numFmtId="0" fontId="15" fillId="5" borderId="0" xfId="0" applyFont="1" applyFill="1" applyBorder="1" applyAlignment="1">
      <alignment vertical="top"/>
    </xf>
    <xf numFmtId="0" fontId="0" fillId="3" borderId="7" xfId="0" applyFill="1" applyBorder="1" applyAlignment="1">
      <alignment vertical="top"/>
    </xf>
    <xf numFmtId="0" fontId="0" fillId="5" borderId="0" xfId="0" applyFill="1" applyAlignment="1">
      <alignment vertical="top"/>
    </xf>
    <xf numFmtId="0" fontId="0" fillId="5" borderId="0" xfId="0" applyFill="1" applyBorder="1" applyAlignment="1">
      <alignment vertical="top"/>
    </xf>
    <xf numFmtId="0" fontId="13" fillId="3" borderId="0" xfId="0" applyFont="1" applyFill="1" applyBorder="1" applyAlignment="1">
      <alignment vertical="top" wrapText="1"/>
    </xf>
    <xf numFmtId="0" fontId="13" fillId="3" borderId="8" xfId="0" applyFont="1" applyFill="1" applyBorder="1" applyAlignment="1">
      <alignment vertical="top" wrapText="1"/>
    </xf>
    <xf numFmtId="0" fontId="0" fillId="11" borderId="1" xfId="0" applyFill="1" applyBorder="1" applyAlignment="1" applyProtection="1">
      <alignment horizontal="center"/>
    </xf>
    <xf numFmtId="0" fontId="0" fillId="11" borderId="13" xfId="0" applyFill="1" applyBorder="1" applyAlignment="1" applyProtection="1">
      <alignment horizontal="center"/>
    </xf>
    <xf numFmtId="0" fontId="0" fillId="11" borderId="13" xfId="0" applyFill="1" applyBorder="1" applyProtection="1"/>
    <xf numFmtId="0" fontId="3" fillId="11" borderId="1" xfId="0" applyFont="1" applyFill="1" applyBorder="1" applyProtection="1"/>
    <xf numFmtId="0" fontId="0" fillId="11" borderId="1" xfId="0" applyFill="1" applyBorder="1" applyProtection="1"/>
    <xf numFmtId="0" fontId="0" fillId="11" borderId="4" xfId="0" applyFill="1" applyBorder="1" applyProtection="1"/>
    <xf numFmtId="0" fontId="15" fillId="5" borderId="0" xfId="0" applyFont="1" applyFill="1" applyBorder="1" applyAlignment="1">
      <alignment vertical="top"/>
    </xf>
    <xf numFmtId="0" fontId="15" fillId="5" borderId="0" xfId="0" applyFont="1" applyFill="1" applyBorder="1" applyAlignment="1">
      <alignment horizontal="left" vertical="top" wrapText="1"/>
    </xf>
    <xf numFmtId="0" fontId="13" fillId="5" borderId="0" xfId="0" applyFont="1" applyFill="1" applyBorder="1" applyAlignment="1">
      <alignment horizontal="left" vertical="top"/>
    </xf>
    <xf numFmtId="0" fontId="26" fillId="5" borderId="0" xfId="1" applyFill="1" applyBorder="1" applyAlignment="1">
      <alignment horizontal="left" vertical="top" wrapText="1"/>
    </xf>
    <xf numFmtId="0" fontId="16" fillId="5" borderId="0" xfId="0" applyFont="1" applyFill="1" applyAlignment="1">
      <alignment horizontal="center"/>
    </xf>
    <xf numFmtId="0" fontId="13" fillId="3" borderId="0" xfId="0" applyFont="1" applyFill="1" applyBorder="1" applyAlignment="1">
      <alignment horizontal="left" vertical="top" wrapText="1"/>
    </xf>
    <xf numFmtId="0" fontId="15" fillId="3" borderId="0" xfId="0" applyFont="1" applyFill="1" applyBorder="1" applyAlignment="1">
      <alignment horizontal="left" vertical="top" wrapText="1"/>
    </xf>
    <xf numFmtId="0" fontId="15" fillId="3" borderId="8" xfId="0" applyFont="1" applyFill="1" applyBorder="1" applyAlignment="1">
      <alignment horizontal="left" vertical="top" wrapText="1"/>
    </xf>
    <xf numFmtId="0" fontId="13" fillId="3" borderId="8" xfId="0" applyFont="1" applyFill="1" applyBorder="1" applyAlignment="1">
      <alignment horizontal="left" vertical="top" wrapText="1"/>
    </xf>
    <xf numFmtId="0" fontId="24" fillId="3" borderId="10" xfId="0" applyFont="1" applyFill="1" applyBorder="1" applyAlignment="1" applyProtection="1">
      <alignment horizontal="center" vertical="center" wrapText="1"/>
      <protection locked="0"/>
    </xf>
    <xf numFmtId="0" fontId="24" fillId="3" borderId="10" xfId="0" applyFont="1" applyFill="1" applyBorder="1" applyAlignment="1" applyProtection="1">
      <alignment horizontal="center" vertical="center"/>
      <protection locked="0"/>
    </xf>
    <xf numFmtId="0" fontId="5" fillId="6" borderId="31" xfId="0" applyFont="1" applyFill="1" applyBorder="1" applyAlignment="1" applyProtection="1">
      <alignment horizontal="center" vertical="center" wrapText="1"/>
      <protection locked="0"/>
    </xf>
    <xf numFmtId="0" fontId="5" fillId="6" borderId="16"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5" fillId="6" borderId="28" xfId="0" applyFont="1" applyFill="1" applyBorder="1" applyAlignment="1" applyProtection="1">
      <alignment horizontal="center" vertical="center" wrapText="1"/>
      <protection locked="0"/>
    </xf>
    <xf numFmtId="0" fontId="5" fillId="6" borderId="0" xfId="0" applyFont="1" applyFill="1" applyBorder="1" applyAlignment="1" applyProtection="1">
      <alignment horizontal="center" vertical="center" wrapText="1"/>
      <protection locked="0"/>
    </xf>
    <xf numFmtId="0" fontId="5" fillId="6" borderId="20" xfId="0" applyFont="1" applyFill="1" applyBorder="1" applyAlignment="1" applyProtection="1">
      <alignment horizontal="center" vertical="center" wrapText="1"/>
      <protection locked="0"/>
    </xf>
    <xf numFmtId="0" fontId="5" fillId="6" borderId="29" xfId="0" applyFont="1" applyFill="1" applyBorder="1" applyAlignment="1" applyProtection="1">
      <alignment horizontal="center" vertical="center" wrapText="1"/>
      <protection locked="0"/>
    </xf>
    <xf numFmtId="0" fontId="5" fillId="6" borderId="17"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vertical="center" wrapText="1"/>
      <protection locked="0"/>
    </xf>
    <xf numFmtId="0" fontId="18" fillId="8" borderId="5" xfId="0" applyFont="1" applyFill="1" applyBorder="1" applyAlignment="1" applyProtection="1">
      <alignment horizontal="center" vertical="center"/>
      <protection locked="0"/>
    </xf>
    <xf numFmtId="0" fontId="18" fillId="8" borderId="6" xfId="0" applyFont="1" applyFill="1" applyBorder="1" applyAlignment="1" applyProtection="1">
      <alignment horizontal="center" vertical="center"/>
      <protection locked="0"/>
    </xf>
    <xf numFmtId="0" fontId="18" fillId="8" borderId="23" xfId="0" applyFont="1" applyFill="1" applyBorder="1" applyAlignment="1" applyProtection="1">
      <alignment horizontal="center" vertical="center"/>
      <protection locked="0"/>
    </xf>
    <xf numFmtId="0" fontId="18" fillId="8" borderId="18" xfId="0" applyFont="1" applyFill="1" applyBorder="1" applyAlignment="1" applyProtection="1">
      <alignment horizontal="center" vertical="center"/>
      <protection locked="0"/>
    </xf>
    <xf numFmtId="0" fontId="18" fillId="8" borderId="17" xfId="0" applyFont="1" applyFill="1" applyBorder="1" applyAlignment="1" applyProtection="1">
      <alignment horizontal="center" vertical="center"/>
      <protection locked="0"/>
    </xf>
    <xf numFmtId="0" fontId="18" fillId="8" borderId="19" xfId="0" applyFont="1" applyFill="1" applyBorder="1" applyAlignment="1" applyProtection="1">
      <alignment horizontal="center" vertical="center"/>
      <protection locked="0"/>
    </xf>
    <xf numFmtId="0" fontId="16" fillId="6" borderId="5" xfId="0" applyFont="1" applyFill="1" applyBorder="1" applyAlignment="1" applyProtection="1">
      <alignment horizontal="center"/>
    </xf>
    <xf numFmtId="0" fontId="16" fillId="6" borderId="6" xfId="0" applyFont="1" applyFill="1" applyBorder="1" applyAlignment="1" applyProtection="1">
      <alignment horizontal="center"/>
    </xf>
    <xf numFmtId="49" fontId="4" fillId="6" borderId="23" xfId="0" applyNumberFormat="1" applyFont="1" applyFill="1" applyBorder="1" applyAlignment="1" applyProtection="1">
      <alignment horizontal="center" vertical="center" wrapText="1"/>
    </xf>
    <xf numFmtId="49" fontId="4" fillId="6" borderId="19" xfId="0" applyNumberFormat="1" applyFont="1" applyFill="1" applyBorder="1" applyAlignment="1" applyProtection="1">
      <alignment horizontal="center" vertical="center" wrapText="1"/>
    </xf>
    <xf numFmtId="0" fontId="2" fillId="5" borderId="0" xfId="0" applyFont="1" applyFill="1" applyBorder="1" applyAlignment="1" applyProtection="1">
      <alignment horizontal="center" wrapText="1"/>
      <protection locked="0"/>
    </xf>
    <xf numFmtId="0" fontId="2" fillId="5" borderId="17" xfId="0" applyFont="1" applyFill="1" applyBorder="1" applyAlignment="1" applyProtection="1">
      <alignment horizontal="center" wrapText="1"/>
      <protection locked="0"/>
    </xf>
    <xf numFmtId="0" fontId="2" fillId="5" borderId="20" xfId="0" applyFont="1" applyFill="1" applyBorder="1" applyAlignment="1" applyProtection="1">
      <alignment horizontal="center" wrapText="1"/>
      <protection locked="0"/>
    </xf>
    <xf numFmtId="0" fontId="2" fillId="5" borderId="21" xfId="0" applyFont="1" applyFill="1" applyBorder="1" applyAlignment="1" applyProtection="1">
      <alignment horizontal="center" wrapText="1"/>
      <protection locked="0"/>
    </xf>
    <xf numFmtId="0" fontId="2" fillId="5" borderId="29" xfId="0" applyFont="1" applyFill="1" applyBorder="1" applyAlignment="1" applyProtection="1">
      <alignment horizontal="center" vertical="center" wrapText="1"/>
      <protection locked="0"/>
    </xf>
    <xf numFmtId="0" fontId="2" fillId="5" borderId="17" xfId="0" applyFont="1" applyFill="1" applyBorder="1" applyAlignment="1" applyProtection="1">
      <alignment horizontal="center" vertical="center" wrapText="1"/>
      <protection locked="0"/>
    </xf>
    <xf numFmtId="0" fontId="2" fillId="5" borderId="21" xfId="0" applyFont="1" applyFill="1" applyBorder="1" applyAlignment="1" applyProtection="1">
      <alignment horizontal="center" vertical="center" wrapText="1"/>
      <protection locked="0"/>
    </xf>
    <xf numFmtId="0" fontId="2" fillId="5" borderId="33" xfId="0" applyFont="1" applyFill="1" applyBorder="1" applyAlignment="1" applyProtection="1">
      <alignment horizontal="center" vertical="center" wrapText="1"/>
      <protection locked="0"/>
    </xf>
    <xf numFmtId="0" fontId="1" fillId="5" borderId="34" xfId="0" applyFont="1" applyFill="1" applyBorder="1" applyAlignment="1" applyProtection="1">
      <alignment horizontal="center" vertical="center" wrapText="1"/>
      <protection locked="0"/>
    </xf>
    <xf numFmtId="0" fontId="9" fillId="8" borderId="5" xfId="0" applyFont="1" applyFill="1" applyBorder="1" applyAlignment="1" applyProtection="1">
      <alignment horizontal="center" vertical="center"/>
      <protection locked="0"/>
    </xf>
    <xf numFmtId="0" fontId="9" fillId="8" borderId="6" xfId="0" applyFont="1" applyFill="1" applyBorder="1" applyAlignment="1" applyProtection="1">
      <alignment horizontal="center" vertical="center"/>
      <protection locked="0"/>
    </xf>
    <xf numFmtId="0" fontId="9" fillId="8" borderId="23" xfId="0" applyFont="1" applyFill="1" applyBorder="1" applyAlignment="1" applyProtection="1">
      <alignment horizontal="center" vertical="center"/>
      <protection locked="0"/>
    </xf>
    <xf numFmtId="0" fontId="9" fillId="8" borderId="7" xfId="0" applyFont="1" applyFill="1" applyBorder="1" applyAlignment="1" applyProtection="1">
      <alignment horizontal="center" vertical="center"/>
      <protection locked="0"/>
    </xf>
    <xf numFmtId="0" fontId="9" fillId="8" borderId="0" xfId="0" applyFont="1" applyFill="1" applyBorder="1" applyAlignment="1" applyProtection="1">
      <alignment horizontal="center" vertical="center"/>
      <protection locked="0"/>
    </xf>
    <xf numFmtId="0" fontId="9" fillId="8" borderId="8" xfId="0" applyFont="1" applyFill="1" applyBorder="1" applyAlignment="1" applyProtection="1">
      <alignment horizontal="center" vertical="center"/>
      <protection locked="0"/>
    </xf>
    <xf numFmtId="0" fontId="9" fillId="8" borderId="9" xfId="0" applyFont="1" applyFill="1" applyBorder="1" applyAlignment="1" applyProtection="1">
      <alignment horizontal="center" vertical="center"/>
      <protection locked="0"/>
    </xf>
    <xf numFmtId="0" fontId="9" fillId="8" borderId="10" xfId="0" applyFont="1" applyFill="1" applyBorder="1" applyAlignment="1" applyProtection="1">
      <alignment horizontal="center" vertical="center"/>
      <protection locked="0"/>
    </xf>
    <xf numFmtId="0" fontId="9" fillId="8" borderId="11" xfId="0" applyFont="1" applyFill="1" applyBorder="1" applyAlignment="1" applyProtection="1">
      <alignment horizontal="center" vertical="center"/>
      <protection locked="0"/>
    </xf>
    <xf numFmtId="0" fontId="5" fillId="8" borderId="31" xfId="0" applyFont="1" applyFill="1" applyBorder="1" applyAlignment="1" applyProtection="1">
      <alignment horizontal="center" vertical="center" wrapText="1"/>
      <protection locked="0"/>
    </xf>
    <xf numFmtId="0" fontId="5" fillId="8" borderId="16" xfId="0" applyFont="1" applyFill="1" applyBorder="1" applyAlignment="1" applyProtection="1">
      <alignment horizontal="center" vertical="center" wrapText="1"/>
      <protection locked="0"/>
    </xf>
    <xf numFmtId="0" fontId="5" fillId="8" borderId="15" xfId="0" applyFont="1" applyFill="1" applyBorder="1" applyAlignment="1" applyProtection="1">
      <alignment horizontal="center" vertical="center" wrapText="1"/>
      <protection locked="0"/>
    </xf>
    <xf numFmtId="0" fontId="5" fillId="8" borderId="28" xfId="0" applyFont="1" applyFill="1" applyBorder="1" applyAlignment="1" applyProtection="1">
      <alignment horizontal="center" vertical="center" wrapText="1"/>
      <protection locked="0"/>
    </xf>
    <xf numFmtId="0" fontId="5" fillId="8" borderId="0" xfId="0" applyFont="1" applyFill="1" applyBorder="1" applyAlignment="1" applyProtection="1">
      <alignment horizontal="center" vertical="center" wrapText="1"/>
      <protection locked="0"/>
    </xf>
    <xf numFmtId="0" fontId="5" fillId="8" borderId="20" xfId="0" applyFont="1" applyFill="1" applyBorder="1" applyAlignment="1" applyProtection="1">
      <alignment horizontal="center" vertical="center" wrapText="1"/>
      <protection locked="0"/>
    </xf>
    <xf numFmtId="0" fontId="5" fillId="8" borderId="29" xfId="0" applyFont="1" applyFill="1" applyBorder="1" applyAlignment="1" applyProtection="1">
      <alignment horizontal="center" vertical="center" wrapText="1"/>
      <protection locked="0"/>
    </xf>
    <xf numFmtId="0" fontId="5" fillId="8" borderId="17" xfId="0" applyFont="1" applyFill="1" applyBorder="1" applyAlignment="1" applyProtection="1">
      <alignment horizontal="center" vertical="center" wrapText="1"/>
      <protection locked="0"/>
    </xf>
    <xf numFmtId="0" fontId="5" fillId="8" borderId="21" xfId="0" applyFont="1" applyFill="1" applyBorder="1" applyAlignment="1" applyProtection="1">
      <alignment horizontal="center" vertical="center" wrapText="1"/>
      <protection locked="0"/>
    </xf>
    <xf numFmtId="0" fontId="0" fillId="0" borderId="13" xfId="0" applyBorder="1" applyAlignment="1" applyProtection="1">
      <alignment horizontal="center" vertical="center"/>
    </xf>
    <xf numFmtId="0" fontId="0" fillId="0" borderId="22" xfId="0" applyBorder="1" applyAlignment="1" applyProtection="1">
      <alignment horizontal="center" vertical="center"/>
    </xf>
    <xf numFmtId="0" fontId="14" fillId="0" borderId="43" xfId="0" applyFont="1" applyFill="1" applyBorder="1" applyAlignment="1" applyProtection="1">
      <alignment horizontal="center" vertical="center"/>
    </xf>
    <xf numFmtId="0" fontId="14" fillId="0" borderId="19" xfId="0" applyFont="1" applyFill="1" applyBorder="1" applyAlignment="1" applyProtection="1">
      <alignment horizontal="center" vertical="center"/>
    </xf>
    <xf numFmtId="0" fontId="2" fillId="5" borderId="44" xfId="0" applyFont="1" applyFill="1" applyBorder="1" applyAlignment="1" applyProtection="1">
      <alignment horizontal="center" vertical="center" wrapText="1"/>
      <protection locked="0"/>
    </xf>
    <xf numFmtId="0" fontId="2" fillId="5" borderId="22" xfId="0" applyFont="1" applyFill="1" applyBorder="1" applyAlignment="1" applyProtection="1">
      <alignment horizontal="center" vertical="center" wrapText="1"/>
      <protection locked="0"/>
    </xf>
    <xf numFmtId="0" fontId="29" fillId="11" borderId="31" xfId="0" applyFont="1" applyFill="1" applyBorder="1" applyAlignment="1" applyProtection="1">
      <alignment horizontal="center" vertical="center" wrapText="1"/>
      <protection locked="0"/>
    </xf>
    <xf numFmtId="0" fontId="29" fillId="11" borderId="15" xfId="0" applyFont="1" applyFill="1" applyBorder="1" applyAlignment="1" applyProtection="1">
      <alignment horizontal="center" vertical="center" wrapText="1"/>
      <protection locked="0"/>
    </xf>
    <xf numFmtId="0" fontId="29" fillId="11" borderId="29" xfId="0" applyFont="1" applyFill="1" applyBorder="1" applyAlignment="1" applyProtection="1">
      <alignment horizontal="center" vertical="center" wrapText="1"/>
      <protection locked="0"/>
    </xf>
    <xf numFmtId="0" fontId="29" fillId="11" borderId="21" xfId="0" applyFont="1" applyFill="1" applyBorder="1" applyAlignment="1" applyProtection="1">
      <alignment horizontal="center" vertical="center" wrapText="1"/>
      <protection locked="0"/>
    </xf>
    <xf numFmtId="0" fontId="17" fillId="8" borderId="5" xfId="0" applyFont="1" applyFill="1" applyBorder="1" applyAlignment="1" applyProtection="1">
      <alignment horizontal="center"/>
    </xf>
    <xf numFmtId="0" fontId="17" fillId="8" borderId="6" xfId="0" applyFont="1" applyFill="1" applyBorder="1" applyAlignment="1" applyProtection="1">
      <alignment horizontal="center"/>
    </xf>
    <xf numFmtId="0" fontId="17" fillId="8" borderId="23" xfId="0" applyFont="1" applyFill="1" applyBorder="1" applyAlignment="1" applyProtection="1">
      <alignment horizontal="center"/>
    </xf>
    <xf numFmtId="0" fontId="11" fillId="8" borderId="7" xfId="0" applyFont="1" applyFill="1" applyBorder="1" applyAlignment="1" applyProtection="1">
      <alignment horizontal="left" wrapText="1"/>
    </xf>
    <xf numFmtId="0" fontId="12" fillId="8" borderId="0" xfId="0" applyFont="1" applyFill="1" applyBorder="1" applyAlignment="1" applyProtection="1">
      <alignment horizontal="left" wrapText="1"/>
    </xf>
    <xf numFmtId="0" fontId="16" fillId="5" borderId="42" xfId="0" applyFont="1" applyFill="1" applyBorder="1" applyAlignment="1" applyProtection="1">
      <alignment horizontal="center" vertical="center"/>
    </xf>
    <xf numFmtId="0" fontId="16" fillId="5" borderId="16" xfId="0" applyFont="1" applyFill="1" applyBorder="1" applyAlignment="1" applyProtection="1">
      <alignment horizontal="center" vertical="center"/>
    </xf>
    <xf numFmtId="0" fontId="16" fillId="5" borderId="7" xfId="0" applyFont="1" applyFill="1" applyBorder="1" applyAlignment="1" applyProtection="1">
      <alignment horizontal="center" vertical="center"/>
    </xf>
    <xf numFmtId="0" fontId="16" fillId="5" borderId="0" xfId="0" applyFont="1" applyFill="1" applyBorder="1" applyAlignment="1" applyProtection="1">
      <alignment horizontal="center" vertical="center"/>
    </xf>
    <xf numFmtId="0" fontId="1" fillId="5" borderId="1" xfId="0" applyFont="1" applyFill="1" applyBorder="1" applyAlignment="1" applyProtection="1">
      <alignment horizontal="center" vertical="center" wrapText="1"/>
    </xf>
    <xf numFmtId="0" fontId="1" fillId="5" borderId="25" xfId="0" applyFont="1" applyFill="1" applyBorder="1" applyAlignment="1" applyProtection="1">
      <alignment horizontal="center" vertical="center" wrapText="1"/>
    </xf>
    <xf numFmtId="0" fontId="4" fillId="8" borderId="8" xfId="0" applyFont="1" applyFill="1" applyBorder="1" applyAlignment="1" applyProtection="1">
      <alignment horizontal="center" wrapText="1"/>
    </xf>
    <xf numFmtId="0" fontId="16" fillId="8" borderId="5" xfId="0" applyFont="1" applyFill="1" applyBorder="1" applyAlignment="1" applyProtection="1">
      <alignment horizontal="center" vertical="center"/>
    </xf>
    <xf numFmtId="0" fontId="16" fillId="8" borderId="6" xfId="0" applyFont="1" applyFill="1" applyBorder="1" applyAlignment="1" applyProtection="1">
      <alignment horizontal="center" vertical="center"/>
    </xf>
    <xf numFmtId="0" fontId="16" fillId="8" borderId="23" xfId="0" applyFont="1" applyFill="1" applyBorder="1" applyAlignment="1" applyProtection="1">
      <alignment horizontal="center" vertical="center"/>
    </xf>
    <xf numFmtId="0" fontId="16" fillId="8" borderId="18" xfId="0" applyFont="1" applyFill="1" applyBorder="1" applyAlignment="1" applyProtection="1">
      <alignment horizontal="center" vertical="center"/>
    </xf>
    <xf numFmtId="0" fontId="16" fillId="8" borderId="17" xfId="0" applyFont="1" applyFill="1" applyBorder="1" applyAlignment="1" applyProtection="1">
      <alignment horizontal="center" vertical="center"/>
    </xf>
    <xf numFmtId="0" fontId="16" fillId="8" borderId="19" xfId="0" applyFont="1" applyFill="1" applyBorder="1" applyAlignment="1" applyProtection="1">
      <alignment horizontal="center" vertical="center"/>
    </xf>
    <xf numFmtId="0" fontId="17" fillId="6" borderId="5" xfId="0" applyFont="1" applyFill="1" applyBorder="1" applyAlignment="1" applyProtection="1">
      <alignment horizontal="center"/>
    </xf>
    <xf numFmtId="0" fontId="17" fillId="6" borderId="6" xfId="0" applyFont="1" applyFill="1" applyBorder="1" applyAlignment="1" applyProtection="1">
      <alignment horizontal="center"/>
    </xf>
    <xf numFmtId="0" fontId="17" fillId="6" borderId="23" xfId="0" applyFont="1" applyFill="1" applyBorder="1" applyAlignment="1" applyProtection="1">
      <alignment horizontal="center"/>
    </xf>
    <xf numFmtId="0" fontId="10" fillId="0" borderId="2"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0" fillId="0" borderId="1" xfId="0" applyBorder="1" applyAlignment="1" applyProtection="1">
      <alignment horizontal="center" vertical="center"/>
    </xf>
    <xf numFmtId="0" fontId="0" fillId="0" borderId="34" xfId="0" applyBorder="1" applyAlignment="1" applyProtection="1">
      <alignment horizontal="center" vertical="center"/>
    </xf>
    <xf numFmtId="0" fontId="0" fillId="0" borderId="24" xfId="0" applyBorder="1" applyAlignment="1" applyProtection="1">
      <alignment horizontal="center" vertical="center"/>
    </xf>
    <xf numFmtId="0" fontId="10" fillId="0" borderId="42"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10" fillId="0" borderId="18"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0" fillId="0" borderId="43" xfId="0" applyBorder="1" applyAlignment="1" applyProtection="1">
      <alignment horizontal="center" vertical="center"/>
    </xf>
    <xf numFmtId="0" fontId="0" fillId="0" borderId="19" xfId="0" applyBorder="1" applyAlignment="1" applyProtection="1">
      <alignment horizontal="center" vertical="center"/>
    </xf>
    <xf numFmtId="0" fontId="14" fillId="0" borderId="25" xfId="0" applyFont="1" applyFill="1" applyBorder="1" applyAlignment="1" applyProtection="1">
      <alignment horizontal="center" vertical="center"/>
    </xf>
    <xf numFmtId="0" fontId="0" fillId="0" borderId="0" xfId="0" applyBorder="1" applyAlignment="1" applyProtection="1">
      <alignment horizontal="center" vertical="center"/>
    </xf>
    <xf numFmtId="0" fontId="0" fillId="0" borderId="17" xfId="0" applyBorder="1" applyAlignment="1" applyProtection="1">
      <alignment horizontal="center" vertical="center"/>
    </xf>
    <xf numFmtId="0" fontId="0" fillId="0" borderId="25" xfId="0" applyBorder="1" applyAlignment="1" applyProtection="1">
      <alignment horizontal="center" vertical="center"/>
    </xf>
    <xf numFmtId="0" fontId="14" fillId="0" borderId="8" xfId="0" applyFont="1" applyFill="1" applyBorder="1" applyAlignment="1" applyProtection="1">
      <alignment horizontal="center" vertical="center"/>
    </xf>
    <xf numFmtId="0" fontId="10" fillId="0" borderId="15" xfId="0" applyFont="1" applyFill="1" applyBorder="1" applyAlignment="1" applyProtection="1">
      <alignment horizontal="center" vertical="center"/>
    </xf>
    <xf numFmtId="0" fontId="10" fillId="0" borderId="21" xfId="0" applyFont="1" applyFill="1" applyBorder="1" applyAlignment="1" applyProtection="1">
      <alignment horizontal="center" vertical="center"/>
    </xf>
    <xf numFmtId="0" fontId="16" fillId="8" borderId="31" xfId="0" applyFont="1" applyFill="1" applyBorder="1" applyAlignment="1" applyProtection="1">
      <alignment horizontal="center" vertical="center" wrapText="1"/>
      <protection locked="0"/>
    </xf>
    <xf numFmtId="0" fontId="1" fillId="8" borderId="16" xfId="0" applyFont="1" applyFill="1" applyBorder="1" applyAlignment="1" applyProtection="1">
      <alignment horizontal="center" vertical="center" wrapText="1"/>
      <protection locked="0"/>
    </xf>
    <xf numFmtId="0" fontId="1" fillId="8" borderId="15" xfId="0" applyFont="1" applyFill="1" applyBorder="1" applyAlignment="1" applyProtection="1">
      <alignment horizontal="center" vertical="center" wrapText="1"/>
      <protection locked="0"/>
    </xf>
    <xf numFmtId="0" fontId="1" fillId="8" borderId="28" xfId="0" applyFont="1" applyFill="1" applyBorder="1" applyAlignment="1" applyProtection="1">
      <alignment horizontal="center" vertical="center" wrapText="1"/>
      <protection locked="0"/>
    </xf>
    <xf numFmtId="0" fontId="1" fillId="8" borderId="0" xfId="0" applyFont="1" applyFill="1" applyBorder="1" applyAlignment="1" applyProtection="1">
      <alignment horizontal="center" vertical="center" wrapText="1"/>
      <protection locked="0"/>
    </xf>
    <xf numFmtId="0" fontId="1" fillId="8" borderId="20" xfId="0" applyFont="1" applyFill="1" applyBorder="1" applyAlignment="1" applyProtection="1">
      <alignment horizontal="center" vertical="center" wrapText="1"/>
      <protection locked="0"/>
    </xf>
    <xf numFmtId="0" fontId="1" fillId="8" borderId="29" xfId="0" applyFont="1" applyFill="1" applyBorder="1" applyAlignment="1" applyProtection="1">
      <alignment horizontal="center" vertical="center" wrapText="1"/>
      <protection locked="0"/>
    </xf>
    <xf numFmtId="0" fontId="1" fillId="8" borderId="17" xfId="0" applyFont="1" applyFill="1" applyBorder="1" applyAlignment="1" applyProtection="1">
      <alignment horizontal="center" vertical="center" wrapText="1"/>
      <protection locked="0"/>
    </xf>
    <xf numFmtId="0" fontId="1" fillId="8" borderId="21" xfId="0" applyFont="1" applyFill="1" applyBorder="1" applyAlignment="1" applyProtection="1">
      <alignment horizontal="center" vertical="center" wrapText="1"/>
      <protection locked="0"/>
    </xf>
    <xf numFmtId="0" fontId="24" fillId="3" borderId="0" xfId="0" applyFont="1" applyFill="1" applyAlignment="1" applyProtection="1">
      <alignment horizontal="center" vertical="center" wrapText="1"/>
      <protection locked="0"/>
    </xf>
    <xf numFmtId="0" fontId="16" fillId="8" borderId="5" xfId="0" applyFont="1" applyFill="1" applyBorder="1" applyAlignment="1" applyProtection="1">
      <alignment horizontal="center"/>
    </xf>
    <xf numFmtId="0" fontId="16" fillId="8" borderId="6" xfId="0" applyFont="1" applyFill="1" applyBorder="1" applyAlignment="1" applyProtection="1">
      <alignment horizontal="center"/>
    </xf>
    <xf numFmtId="0" fontId="4" fillId="8" borderId="23" xfId="0" applyFont="1" applyFill="1" applyBorder="1" applyAlignment="1" applyProtection="1">
      <alignment horizontal="center" vertical="center" wrapText="1"/>
    </xf>
    <xf numFmtId="0" fontId="4" fillId="8" borderId="8" xfId="0" applyFont="1" applyFill="1" applyBorder="1" applyAlignment="1" applyProtection="1">
      <alignment horizontal="center" vertical="center" wrapText="1"/>
    </xf>
    <xf numFmtId="0" fontId="12" fillId="8" borderId="7" xfId="0" applyFont="1" applyFill="1" applyBorder="1" applyAlignment="1" applyProtection="1">
      <alignment horizontal="center"/>
    </xf>
    <xf numFmtId="0" fontId="12" fillId="8" borderId="0" xfId="0" applyFont="1" applyFill="1" applyBorder="1" applyAlignment="1" applyProtection="1">
      <alignment horizontal="center"/>
    </xf>
    <xf numFmtId="0" fontId="13" fillId="5" borderId="24" xfId="0" applyFont="1" applyFill="1" applyBorder="1" applyAlignment="1" applyProtection="1">
      <alignment horizontal="center" vertical="center" wrapText="1"/>
      <protection locked="0"/>
    </xf>
    <xf numFmtId="0" fontId="13" fillId="5" borderId="25" xfId="0" applyFont="1" applyFill="1" applyBorder="1" applyAlignment="1" applyProtection="1">
      <alignment horizontal="center" vertical="center" wrapText="1"/>
      <protection locked="0"/>
    </xf>
  </cellXfs>
  <cellStyles count="2">
    <cellStyle name="Hyperlänk" xfId="1" builtinId="8"/>
    <cellStyle name="Normal" xfId="0" builtinId="0"/>
  </cellStyles>
  <dxfs count="15">
    <dxf>
      <font>
        <color rgb="FF9C0006"/>
      </font>
    </dxf>
    <dxf>
      <font>
        <color rgb="FF9C0006"/>
      </font>
    </dxf>
    <dxf>
      <font>
        <color rgb="FF9C0006"/>
      </font>
    </dxf>
    <dxf>
      <font>
        <color rgb="FF9C0006"/>
      </font>
    </dxf>
    <dxf>
      <font>
        <color rgb="FF006100"/>
      </font>
      <fill>
        <patternFill>
          <bgColor rgb="FFC6EFCE"/>
        </patternFill>
      </fill>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21</xdr:col>
      <xdr:colOff>83821</xdr:colOff>
      <xdr:row>2</xdr:row>
      <xdr:rowOff>213360</xdr:rowOff>
    </xdr:from>
    <xdr:to>
      <xdr:col>22</xdr:col>
      <xdr:colOff>106680</xdr:colOff>
      <xdr:row>3</xdr:row>
      <xdr:rowOff>209550</xdr:rowOff>
    </xdr:to>
    <xdr:sp macro="" textlink="">
      <xdr:nvSpPr>
        <xdr:cNvPr id="2" name="Vänsterpil 1"/>
        <xdr:cNvSpPr/>
      </xdr:nvSpPr>
      <xdr:spPr>
        <a:xfrm>
          <a:off x="21214081" y="1394460"/>
          <a:ext cx="601979" cy="339090"/>
        </a:xfrm>
        <a:prstGeom prst="leftArrow">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21</xdr:col>
      <xdr:colOff>104353</xdr:colOff>
      <xdr:row>36</xdr:row>
      <xdr:rowOff>259079</xdr:rowOff>
    </xdr:from>
    <xdr:to>
      <xdr:col>22</xdr:col>
      <xdr:colOff>106680</xdr:colOff>
      <xdr:row>37</xdr:row>
      <xdr:rowOff>241934</xdr:rowOff>
    </xdr:to>
    <xdr:sp macro="" textlink="">
      <xdr:nvSpPr>
        <xdr:cNvPr id="3" name="Vänsterpil 2"/>
        <xdr:cNvSpPr/>
      </xdr:nvSpPr>
      <xdr:spPr>
        <a:xfrm>
          <a:off x="21234613" y="12534899"/>
          <a:ext cx="581447" cy="3333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21</xdr:col>
      <xdr:colOff>49531</xdr:colOff>
      <xdr:row>8</xdr:row>
      <xdr:rowOff>167639</xdr:rowOff>
    </xdr:from>
    <xdr:to>
      <xdr:col>22</xdr:col>
      <xdr:colOff>114300</xdr:colOff>
      <xdr:row>10</xdr:row>
      <xdr:rowOff>207646</xdr:rowOff>
    </xdr:to>
    <xdr:sp macro="" textlink="">
      <xdr:nvSpPr>
        <xdr:cNvPr id="4" name="Vänsterpil 3"/>
        <xdr:cNvSpPr/>
      </xdr:nvSpPr>
      <xdr:spPr>
        <a:xfrm>
          <a:off x="21179791" y="3291839"/>
          <a:ext cx="643889" cy="390527"/>
        </a:xfrm>
        <a:prstGeom prst="leftArrow">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12</xdr:col>
      <xdr:colOff>390524</xdr:colOff>
      <xdr:row>1</xdr:row>
      <xdr:rowOff>133349</xdr:rowOff>
    </xdr:from>
    <xdr:to>
      <xdr:col>14</xdr:col>
      <xdr:colOff>1343024</xdr:colOff>
      <xdr:row>3</xdr:row>
      <xdr:rowOff>133349</xdr:rowOff>
    </xdr:to>
    <xdr:sp macro="" textlink="">
      <xdr:nvSpPr>
        <xdr:cNvPr id="5" name="Rektangulär bildtext 4"/>
        <xdr:cNvSpPr/>
      </xdr:nvSpPr>
      <xdr:spPr>
        <a:xfrm>
          <a:off x="11277599" y="723899"/>
          <a:ext cx="2295525" cy="942975"/>
        </a:xfrm>
        <a:prstGeom prst="wedge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v-SE" sz="1200"/>
            <a:t>Start here by putting an X (in column N) and then choose which main subject the course should be included in. (column 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209550</xdr:colOff>
      <xdr:row>22</xdr:row>
      <xdr:rowOff>173832</xdr:rowOff>
    </xdr:from>
    <xdr:to>
      <xdr:col>19</xdr:col>
      <xdr:colOff>314325</xdr:colOff>
      <xdr:row>24</xdr:row>
      <xdr:rowOff>19050</xdr:rowOff>
    </xdr:to>
    <xdr:sp macro="" textlink="">
      <xdr:nvSpPr>
        <xdr:cNvPr id="2" name="Vänsterpil 1"/>
        <xdr:cNvSpPr/>
      </xdr:nvSpPr>
      <xdr:spPr>
        <a:xfrm>
          <a:off x="20393025" y="6488907"/>
          <a:ext cx="714375" cy="378618"/>
        </a:xfrm>
        <a:prstGeom prst="leftArrow">
          <a:avLst>
            <a:gd name="adj1" fmla="val 50000"/>
            <a:gd name="adj2" fmla="val 49379"/>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12</xdr:col>
      <xdr:colOff>220287</xdr:colOff>
      <xdr:row>26</xdr:row>
      <xdr:rowOff>10208</xdr:rowOff>
    </xdr:to>
    <xdr:pic>
      <xdr:nvPicPr>
        <xdr:cNvPr id="6" name="Bildobjekt 5"/>
        <xdr:cNvPicPr>
          <a:picLocks noChangeAspect="1"/>
        </xdr:cNvPicPr>
      </xdr:nvPicPr>
      <xdr:blipFill>
        <a:blip xmlns:r="http://schemas.openxmlformats.org/officeDocument/2006/relationships" r:embed="rId1"/>
        <a:stretch>
          <a:fillRect/>
        </a:stretch>
      </xdr:blipFill>
      <xdr:spPr>
        <a:xfrm>
          <a:off x="0" y="66675"/>
          <a:ext cx="8688012" cy="4896533"/>
        </a:xfrm>
        <a:prstGeom prst="rect">
          <a:avLst/>
        </a:prstGeom>
      </xdr:spPr>
    </xdr:pic>
    <xdr:clientData/>
  </xdr:twoCellAnchor>
  <xdr:twoCellAnchor editAs="oneCell">
    <xdr:from>
      <xdr:col>0</xdr:col>
      <xdr:colOff>0</xdr:colOff>
      <xdr:row>25</xdr:row>
      <xdr:rowOff>180975</xdr:rowOff>
    </xdr:from>
    <xdr:to>
      <xdr:col>12</xdr:col>
      <xdr:colOff>201235</xdr:colOff>
      <xdr:row>56</xdr:row>
      <xdr:rowOff>96062</xdr:rowOff>
    </xdr:to>
    <xdr:pic>
      <xdr:nvPicPr>
        <xdr:cNvPr id="7" name="Bildobjekt 6"/>
        <xdr:cNvPicPr>
          <a:picLocks noChangeAspect="1"/>
        </xdr:cNvPicPr>
      </xdr:nvPicPr>
      <xdr:blipFill>
        <a:blip xmlns:r="http://schemas.openxmlformats.org/officeDocument/2006/relationships" r:embed="rId2"/>
        <a:stretch>
          <a:fillRect/>
        </a:stretch>
      </xdr:blipFill>
      <xdr:spPr>
        <a:xfrm>
          <a:off x="0" y="4943475"/>
          <a:ext cx="8668960" cy="5820587"/>
        </a:xfrm>
        <a:prstGeom prst="rect">
          <a:avLst/>
        </a:prstGeom>
      </xdr:spPr>
    </xdr:pic>
    <xdr:clientData/>
  </xdr:twoCellAnchor>
  <xdr:twoCellAnchor editAs="oneCell">
    <xdr:from>
      <xdr:col>0</xdr:col>
      <xdr:colOff>0</xdr:colOff>
      <xdr:row>56</xdr:row>
      <xdr:rowOff>38100</xdr:rowOff>
    </xdr:from>
    <xdr:to>
      <xdr:col>12</xdr:col>
      <xdr:colOff>201235</xdr:colOff>
      <xdr:row>69</xdr:row>
      <xdr:rowOff>95604</xdr:rowOff>
    </xdr:to>
    <xdr:pic>
      <xdr:nvPicPr>
        <xdr:cNvPr id="8" name="Bildobjekt 7"/>
        <xdr:cNvPicPr>
          <a:picLocks noChangeAspect="1"/>
        </xdr:cNvPicPr>
      </xdr:nvPicPr>
      <xdr:blipFill>
        <a:blip xmlns:r="http://schemas.openxmlformats.org/officeDocument/2006/relationships" r:embed="rId3"/>
        <a:stretch>
          <a:fillRect/>
        </a:stretch>
      </xdr:blipFill>
      <xdr:spPr>
        <a:xfrm>
          <a:off x="0" y="10706100"/>
          <a:ext cx="8668960" cy="2534004"/>
        </a:xfrm>
        <a:prstGeom prst="rect">
          <a:avLst/>
        </a:prstGeom>
      </xdr:spPr>
    </xdr:pic>
    <xdr:clientData/>
  </xdr:twoCellAnchor>
  <xdr:twoCellAnchor editAs="oneCell">
    <xdr:from>
      <xdr:col>0</xdr:col>
      <xdr:colOff>0</xdr:colOff>
      <xdr:row>68</xdr:row>
      <xdr:rowOff>104775</xdr:rowOff>
    </xdr:from>
    <xdr:to>
      <xdr:col>12</xdr:col>
      <xdr:colOff>172656</xdr:colOff>
      <xdr:row>78</xdr:row>
      <xdr:rowOff>152673</xdr:rowOff>
    </xdr:to>
    <xdr:pic>
      <xdr:nvPicPr>
        <xdr:cNvPr id="9" name="Bildobjekt 8"/>
        <xdr:cNvPicPr>
          <a:picLocks noChangeAspect="1"/>
        </xdr:cNvPicPr>
      </xdr:nvPicPr>
      <xdr:blipFill>
        <a:blip xmlns:r="http://schemas.openxmlformats.org/officeDocument/2006/relationships" r:embed="rId4"/>
        <a:stretch>
          <a:fillRect/>
        </a:stretch>
      </xdr:blipFill>
      <xdr:spPr>
        <a:xfrm>
          <a:off x="0" y="13058775"/>
          <a:ext cx="8640381" cy="1952898"/>
        </a:xfrm>
        <a:prstGeom prst="rect">
          <a:avLst/>
        </a:prstGeom>
      </xdr:spPr>
    </xdr:pic>
    <xdr:clientData/>
  </xdr:twoCellAnchor>
  <xdr:twoCellAnchor editAs="oneCell">
    <xdr:from>
      <xdr:col>0</xdr:col>
      <xdr:colOff>0</xdr:colOff>
      <xdr:row>78</xdr:row>
      <xdr:rowOff>95250</xdr:rowOff>
    </xdr:from>
    <xdr:to>
      <xdr:col>12</xdr:col>
      <xdr:colOff>172656</xdr:colOff>
      <xdr:row>85</xdr:row>
      <xdr:rowOff>171647</xdr:rowOff>
    </xdr:to>
    <xdr:pic>
      <xdr:nvPicPr>
        <xdr:cNvPr id="10" name="Bildobjekt 9"/>
        <xdr:cNvPicPr>
          <a:picLocks noChangeAspect="1"/>
        </xdr:cNvPicPr>
      </xdr:nvPicPr>
      <xdr:blipFill>
        <a:blip xmlns:r="http://schemas.openxmlformats.org/officeDocument/2006/relationships" r:embed="rId5"/>
        <a:stretch>
          <a:fillRect/>
        </a:stretch>
      </xdr:blipFill>
      <xdr:spPr>
        <a:xfrm>
          <a:off x="0" y="14954250"/>
          <a:ext cx="8640381" cy="1409897"/>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tudent.slu.se/en/studies/courses-and-programmes/bachelors-programmes/forest-and-landscap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33"/>
  <sheetViews>
    <sheetView workbookViewId="0">
      <selection activeCell="F18" sqref="F18"/>
    </sheetView>
  </sheetViews>
  <sheetFormatPr defaultColWidth="9.140625" defaultRowHeight="15" x14ac:dyDescent="0.25"/>
  <cols>
    <col min="1" max="1" width="5" style="201" customWidth="1"/>
    <col min="2" max="2" width="3.140625" style="201" customWidth="1"/>
    <col min="3" max="8" width="9.140625" style="201"/>
    <col min="9" max="9" width="17" style="201" customWidth="1"/>
    <col min="10" max="20" width="9.140625" style="201"/>
    <col min="21" max="21" width="30.5703125" style="201" customWidth="1"/>
    <col min="22" max="22" width="26" style="201" customWidth="1"/>
    <col min="23" max="16384" width="9.140625" style="201"/>
  </cols>
  <sheetData>
    <row r="2" spans="2:25" s="200" customFormat="1" ht="26.25" x14ac:dyDescent="0.4">
      <c r="B2" s="253" t="s">
        <v>38</v>
      </c>
      <c r="C2" s="253"/>
      <c r="D2" s="253"/>
      <c r="E2" s="253"/>
      <c r="F2" s="253"/>
      <c r="G2" s="253"/>
      <c r="H2" s="253"/>
      <c r="I2" s="253"/>
    </row>
    <row r="3" spans="2:25" s="200" customFormat="1" ht="18" customHeight="1" thickBot="1" x14ac:dyDescent="0.45"/>
    <row r="4" spans="2:25" ht="15.75" x14ac:dyDescent="0.25">
      <c r="B4" s="217"/>
      <c r="C4" s="218"/>
      <c r="D4" s="218"/>
      <c r="E4" s="218"/>
      <c r="F4" s="218"/>
      <c r="G4" s="218"/>
      <c r="H4" s="218"/>
      <c r="I4" s="219"/>
      <c r="O4" s="205"/>
      <c r="P4" s="205"/>
      <c r="Q4" s="205"/>
      <c r="R4" s="205"/>
      <c r="S4" s="205"/>
      <c r="T4" s="205"/>
      <c r="U4" s="205"/>
      <c r="V4" s="205"/>
      <c r="W4" s="204"/>
      <c r="X4" s="204"/>
      <c r="Y4" s="204"/>
    </row>
    <row r="5" spans="2:25" ht="48.75" customHeight="1" x14ac:dyDescent="0.25">
      <c r="B5" s="220"/>
      <c r="C5" s="254" t="s">
        <v>133</v>
      </c>
      <c r="D5" s="255"/>
      <c r="E5" s="255"/>
      <c r="F5" s="255"/>
      <c r="G5" s="255"/>
      <c r="H5" s="255"/>
      <c r="I5" s="256"/>
      <c r="O5" s="249"/>
      <c r="P5" s="249"/>
      <c r="Q5" s="249"/>
      <c r="R5" s="249"/>
      <c r="S5" s="249"/>
      <c r="T5" s="249"/>
      <c r="U5" s="249"/>
      <c r="V5" s="206"/>
      <c r="W5" s="204"/>
      <c r="X5" s="204"/>
      <c r="Y5" s="204"/>
    </row>
    <row r="6" spans="2:25" ht="59.25" customHeight="1" x14ac:dyDescent="0.25">
      <c r="B6" s="220"/>
      <c r="C6" s="255" t="s">
        <v>134</v>
      </c>
      <c r="D6" s="255"/>
      <c r="E6" s="255"/>
      <c r="F6" s="255"/>
      <c r="G6" s="255"/>
      <c r="H6" s="255"/>
      <c r="I6" s="256"/>
      <c r="O6" s="250"/>
      <c r="P6" s="250"/>
      <c r="Q6" s="250"/>
      <c r="R6" s="250"/>
      <c r="S6" s="250"/>
      <c r="T6" s="250"/>
      <c r="U6" s="250"/>
      <c r="V6" s="206"/>
      <c r="W6" s="204"/>
      <c r="X6" s="204"/>
      <c r="Y6" s="204"/>
    </row>
    <row r="7" spans="2:25" ht="3.75" customHeight="1" x14ac:dyDescent="0.25">
      <c r="B7" s="220"/>
      <c r="C7" s="202"/>
      <c r="D7" s="202"/>
      <c r="E7" s="202"/>
      <c r="F7" s="202"/>
      <c r="G7" s="202"/>
      <c r="H7" s="202"/>
      <c r="I7" s="221"/>
      <c r="O7" s="207"/>
      <c r="P7" s="207"/>
      <c r="Q7" s="207"/>
      <c r="R7" s="207"/>
      <c r="S7" s="207"/>
      <c r="T7" s="207"/>
      <c r="U7" s="207"/>
      <c r="V7" s="207"/>
      <c r="W7" s="204"/>
      <c r="X7" s="204"/>
      <c r="Y7" s="204"/>
    </row>
    <row r="8" spans="2:25" ht="29.25" customHeight="1" x14ac:dyDescent="0.25">
      <c r="B8" s="220"/>
      <c r="C8" s="254" t="s">
        <v>138</v>
      </c>
      <c r="D8" s="254"/>
      <c r="E8" s="254"/>
      <c r="F8" s="254"/>
      <c r="G8" s="254"/>
      <c r="H8" s="254"/>
      <c r="I8" s="257"/>
      <c r="O8" s="251"/>
      <c r="P8" s="251"/>
      <c r="Q8" s="251"/>
      <c r="R8" s="251"/>
      <c r="S8" s="251"/>
      <c r="T8" s="251"/>
      <c r="U8" s="251"/>
      <c r="V8" s="205"/>
      <c r="W8" s="204"/>
      <c r="X8" s="204"/>
      <c r="Y8" s="204"/>
    </row>
    <row r="9" spans="2:25" s="239" customFormat="1" ht="36.75" customHeight="1" x14ac:dyDescent="0.25">
      <c r="B9" s="238"/>
      <c r="C9" s="254" t="s">
        <v>140</v>
      </c>
      <c r="D9" s="254"/>
      <c r="E9" s="254"/>
      <c r="F9" s="254"/>
      <c r="G9" s="254"/>
      <c r="H9" s="254"/>
      <c r="I9" s="257"/>
      <c r="O9" s="237"/>
      <c r="P9" s="237"/>
      <c r="Q9" s="237"/>
      <c r="R9" s="237"/>
      <c r="S9" s="237"/>
      <c r="T9" s="237"/>
      <c r="U9" s="237"/>
      <c r="V9" s="237"/>
      <c r="W9" s="240"/>
      <c r="X9" s="240"/>
      <c r="Y9" s="240"/>
    </row>
    <row r="10" spans="2:25" ht="15" customHeight="1" x14ac:dyDescent="0.25">
      <c r="B10" s="220"/>
      <c r="C10" s="241"/>
      <c r="D10" s="241"/>
      <c r="E10" s="241"/>
      <c r="F10" s="241"/>
      <c r="G10" s="241"/>
      <c r="H10" s="241"/>
      <c r="I10" s="242"/>
      <c r="O10" s="205"/>
      <c r="P10" s="205"/>
      <c r="Q10" s="205"/>
      <c r="R10" s="205"/>
      <c r="S10" s="205"/>
      <c r="T10" s="205"/>
      <c r="U10" s="205"/>
      <c r="V10" s="205"/>
      <c r="W10" s="204"/>
      <c r="X10" s="204"/>
      <c r="Y10" s="204"/>
    </row>
    <row r="11" spans="2:25" ht="81" customHeight="1" x14ac:dyDescent="0.25">
      <c r="B11" s="220"/>
      <c r="C11" s="255" t="s">
        <v>135</v>
      </c>
      <c r="D11" s="255"/>
      <c r="E11" s="255"/>
      <c r="F11" s="255"/>
      <c r="G11" s="255"/>
      <c r="H11" s="255"/>
      <c r="I11" s="256"/>
      <c r="O11" s="250"/>
      <c r="P11" s="250"/>
      <c r="Q11" s="250"/>
      <c r="R11" s="250"/>
      <c r="S11" s="250"/>
      <c r="T11" s="250"/>
      <c r="U11" s="250"/>
      <c r="V11" s="206"/>
      <c r="W11" s="204"/>
      <c r="X11" s="204"/>
      <c r="Y11" s="204"/>
    </row>
    <row r="12" spans="2:25" ht="4.9000000000000004" customHeight="1" x14ac:dyDescent="0.25">
      <c r="B12" s="220"/>
      <c r="C12" s="255"/>
      <c r="D12" s="255"/>
      <c r="E12" s="255"/>
      <c r="F12" s="255"/>
      <c r="G12" s="255"/>
      <c r="H12" s="255"/>
      <c r="I12" s="256"/>
      <c r="O12" s="252"/>
      <c r="P12" s="252"/>
      <c r="Q12" s="252"/>
      <c r="R12" s="252"/>
      <c r="S12" s="252"/>
      <c r="T12" s="252"/>
      <c r="U12" s="252"/>
      <c r="V12" s="206"/>
      <c r="W12" s="204"/>
      <c r="X12" s="204"/>
      <c r="Y12" s="204"/>
    </row>
    <row r="13" spans="2:25" ht="12.75" customHeight="1" x14ac:dyDescent="0.25">
      <c r="B13" s="220"/>
      <c r="C13" s="255"/>
      <c r="D13" s="255"/>
      <c r="E13" s="255"/>
      <c r="F13" s="255"/>
      <c r="G13" s="255"/>
      <c r="H13" s="255"/>
      <c r="I13" s="256"/>
      <c r="O13" s="252"/>
      <c r="P13" s="252"/>
      <c r="Q13" s="252"/>
      <c r="R13" s="252"/>
      <c r="S13" s="252"/>
      <c r="T13" s="252"/>
      <c r="U13" s="252"/>
      <c r="V13" s="206"/>
      <c r="W13" s="204"/>
      <c r="X13" s="204"/>
      <c r="Y13" s="204"/>
    </row>
    <row r="14" spans="2:25" x14ac:dyDescent="0.25">
      <c r="B14" s="220"/>
      <c r="C14" s="216" t="s">
        <v>112</v>
      </c>
      <c r="D14" s="215"/>
      <c r="E14" s="215"/>
      <c r="F14" s="215"/>
      <c r="G14" s="215"/>
      <c r="H14" s="215"/>
      <c r="I14" s="222"/>
      <c r="O14" s="204"/>
      <c r="P14" s="204"/>
      <c r="Q14" s="204"/>
      <c r="R14" s="204"/>
      <c r="S14" s="204"/>
      <c r="T14" s="204"/>
      <c r="U14" s="204"/>
      <c r="V14" s="204"/>
      <c r="W14" s="204"/>
      <c r="X14" s="204"/>
      <c r="Y14" s="204"/>
    </row>
    <row r="15" spans="2:25" ht="15.75" thickBot="1" x14ac:dyDescent="0.3">
      <c r="B15" s="223"/>
      <c r="C15" s="224"/>
      <c r="D15" s="224"/>
      <c r="E15" s="224"/>
      <c r="F15" s="224"/>
      <c r="G15" s="224"/>
      <c r="H15" s="224"/>
      <c r="I15" s="225"/>
    </row>
    <row r="17" spans="14:24" x14ac:dyDescent="0.25">
      <c r="N17" s="204"/>
      <c r="O17" s="204"/>
      <c r="P17" s="204"/>
      <c r="Q17" s="204"/>
      <c r="R17" s="204"/>
      <c r="S17" s="204"/>
      <c r="T17" s="204"/>
      <c r="U17" s="204"/>
      <c r="V17" s="204"/>
      <c r="W17" s="204"/>
      <c r="X17" s="204"/>
    </row>
    <row r="18" spans="14:24" x14ac:dyDescent="0.25">
      <c r="N18" s="204"/>
      <c r="O18" s="204"/>
      <c r="P18" s="204"/>
      <c r="Q18" s="204"/>
      <c r="R18" s="204"/>
      <c r="S18" s="204"/>
      <c r="T18" s="204"/>
      <c r="U18" s="204"/>
      <c r="V18" s="204"/>
      <c r="W18" s="204"/>
      <c r="X18" s="204"/>
    </row>
    <row r="19" spans="14:24" ht="15.75" x14ac:dyDescent="0.25">
      <c r="N19" s="204"/>
      <c r="O19" s="205"/>
      <c r="P19" s="205"/>
      <c r="Q19" s="205"/>
      <c r="R19" s="205"/>
      <c r="S19" s="205"/>
      <c r="T19" s="205"/>
      <c r="U19" s="205"/>
      <c r="V19" s="204"/>
      <c r="W19" s="204"/>
      <c r="X19" s="204"/>
    </row>
    <row r="20" spans="14:24" ht="15.75" x14ac:dyDescent="0.25">
      <c r="N20" s="204"/>
      <c r="O20" s="249"/>
      <c r="P20" s="249"/>
      <c r="Q20" s="249"/>
      <c r="R20" s="249"/>
      <c r="S20" s="249"/>
      <c r="T20" s="249"/>
      <c r="U20" s="249"/>
      <c r="V20" s="204"/>
      <c r="W20" s="204"/>
      <c r="X20" s="204"/>
    </row>
    <row r="21" spans="14:24" ht="15.75" x14ac:dyDescent="0.25">
      <c r="N21" s="204"/>
      <c r="O21" s="250"/>
      <c r="P21" s="250"/>
      <c r="Q21" s="250"/>
      <c r="R21" s="250"/>
      <c r="S21" s="250"/>
      <c r="T21" s="250"/>
      <c r="U21" s="250"/>
      <c r="V21" s="204"/>
      <c r="W21" s="204"/>
      <c r="X21" s="204"/>
    </row>
    <row r="22" spans="14:24" ht="15.75" x14ac:dyDescent="0.25">
      <c r="N22" s="204"/>
      <c r="O22" s="207"/>
      <c r="P22" s="207"/>
      <c r="Q22" s="207"/>
      <c r="R22" s="207"/>
      <c r="S22" s="207"/>
      <c r="T22" s="207"/>
      <c r="U22" s="207"/>
      <c r="V22" s="204"/>
      <c r="W22" s="204"/>
      <c r="X22" s="204"/>
    </row>
    <row r="23" spans="14:24" ht="15.75" x14ac:dyDescent="0.25">
      <c r="N23" s="204"/>
      <c r="O23" s="251"/>
      <c r="P23" s="251"/>
      <c r="Q23" s="251"/>
      <c r="R23" s="251"/>
      <c r="S23" s="251"/>
      <c r="T23" s="251"/>
      <c r="U23" s="251"/>
      <c r="V23" s="204"/>
      <c r="W23" s="204"/>
      <c r="X23" s="204"/>
    </row>
    <row r="24" spans="14:24" ht="15.75" x14ac:dyDescent="0.25">
      <c r="N24" s="204"/>
      <c r="O24" s="208"/>
      <c r="P24" s="208"/>
      <c r="Q24" s="208"/>
      <c r="R24" s="208"/>
      <c r="S24" s="208"/>
      <c r="T24" s="208"/>
      <c r="U24" s="208"/>
      <c r="V24" s="204"/>
      <c r="W24" s="204"/>
      <c r="X24" s="204"/>
    </row>
    <row r="25" spans="14:24" ht="15.75" x14ac:dyDescent="0.25">
      <c r="N25" s="204"/>
      <c r="O25" s="205"/>
      <c r="P25" s="205"/>
      <c r="Q25" s="205"/>
      <c r="R25" s="205"/>
      <c r="S25" s="205"/>
      <c r="T25" s="205"/>
      <c r="U25" s="205"/>
      <c r="V25" s="204"/>
      <c r="W25" s="204"/>
      <c r="X25" s="204"/>
    </row>
    <row r="26" spans="14:24" ht="15.75" x14ac:dyDescent="0.25">
      <c r="N26" s="204"/>
      <c r="O26" s="250"/>
      <c r="P26" s="250"/>
      <c r="Q26" s="250"/>
      <c r="R26" s="250"/>
      <c r="S26" s="250"/>
      <c r="T26" s="250"/>
      <c r="U26" s="250"/>
      <c r="V26" s="204"/>
      <c r="W26" s="204"/>
      <c r="X26" s="204"/>
    </row>
    <row r="27" spans="14:24" x14ac:dyDescent="0.25">
      <c r="N27" s="204"/>
      <c r="O27" s="252"/>
      <c r="P27" s="252"/>
      <c r="Q27" s="252"/>
      <c r="R27" s="252"/>
      <c r="S27" s="252"/>
      <c r="T27" s="252"/>
      <c r="U27" s="252"/>
      <c r="V27" s="204"/>
      <c r="W27" s="204"/>
      <c r="X27" s="204"/>
    </row>
    <row r="28" spans="14:24" x14ac:dyDescent="0.25">
      <c r="N28" s="204"/>
      <c r="O28" s="252"/>
      <c r="P28" s="252"/>
      <c r="Q28" s="252"/>
      <c r="R28" s="252"/>
      <c r="S28" s="252"/>
      <c r="T28" s="252"/>
      <c r="U28" s="252"/>
      <c r="V28" s="204"/>
      <c r="W28" s="204"/>
      <c r="X28" s="204"/>
    </row>
    <row r="29" spans="14:24" x14ac:dyDescent="0.25">
      <c r="N29" s="204"/>
      <c r="O29" s="204"/>
      <c r="P29" s="204"/>
      <c r="Q29" s="204"/>
      <c r="R29" s="204"/>
      <c r="S29" s="204"/>
      <c r="T29" s="204"/>
      <c r="U29" s="204"/>
      <c r="V29" s="204"/>
      <c r="W29" s="204"/>
      <c r="X29" s="204"/>
    </row>
    <row r="30" spans="14:24" x14ac:dyDescent="0.25">
      <c r="N30" s="204"/>
      <c r="O30" s="204"/>
      <c r="P30" s="204"/>
      <c r="Q30" s="204"/>
      <c r="R30" s="204"/>
      <c r="S30" s="204"/>
      <c r="T30" s="204"/>
      <c r="U30" s="204"/>
      <c r="V30" s="204"/>
      <c r="W30" s="204"/>
      <c r="X30" s="204"/>
    </row>
    <row r="31" spans="14:24" x14ac:dyDescent="0.25">
      <c r="N31" s="204"/>
      <c r="O31" s="204"/>
      <c r="P31" s="204"/>
      <c r="Q31" s="204"/>
      <c r="R31" s="204"/>
      <c r="S31" s="204"/>
      <c r="T31" s="204"/>
      <c r="U31" s="204"/>
      <c r="V31" s="204"/>
      <c r="W31" s="204"/>
      <c r="X31" s="204"/>
    </row>
    <row r="32" spans="14:24" x14ac:dyDescent="0.25">
      <c r="N32" s="204"/>
      <c r="O32" s="204"/>
      <c r="P32" s="204"/>
      <c r="Q32" s="204"/>
      <c r="R32" s="204"/>
      <c r="S32" s="204"/>
      <c r="T32" s="204"/>
      <c r="U32" s="204"/>
      <c r="V32" s="204"/>
      <c r="W32" s="204"/>
      <c r="X32" s="204"/>
    </row>
    <row r="33" spans="14:24" x14ac:dyDescent="0.25">
      <c r="N33" s="204"/>
      <c r="O33" s="204"/>
      <c r="P33" s="204"/>
      <c r="Q33" s="204"/>
      <c r="R33" s="204"/>
      <c r="S33" s="204"/>
      <c r="T33" s="204"/>
      <c r="U33" s="204"/>
      <c r="V33" s="204"/>
      <c r="W33" s="204"/>
      <c r="X33" s="204"/>
    </row>
  </sheetData>
  <mergeCells count="17">
    <mergeCell ref="O5:U5"/>
    <mergeCell ref="O6:U6"/>
    <mergeCell ref="O8:U8"/>
    <mergeCell ref="O11:U11"/>
    <mergeCell ref="O12:U13"/>
    <mergeCell ref="B2:I2"/>
    <mergeCell ref="C5:I5"/>
    <mergeCell ref="C6:I6"/>
    <mergeCell ref="C11:I11"/>
    <mergeCell ref="C12:I13"/>
    <mergeCell ref="C8:I8"/>
    <mergeCell ref="C9:I9"/>
    <mergeCell ref="O20:U20"/>
    <mergeCell ref="O21:U21"/>
    <mergeCell ref="O23:U23"/>
    <mergeCell ref="O26:U26"/>
    <mergeCell ref="O27:U28"/>
  </mergeCells>
  <hyperlinks>
    <hyperlink ref="C14"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111"/>
  <sheetViews>
    <sheetView showGridLines="0" tabSelected="1" zoomScale="90" zoomScaleNormal="90" workbookViewId="0">
      <selection activeCell="K13" sqref="K13"/>
    </sheetView>
  </sheetViews>
  <sheetFormatPr defaultColWidth="9.140625" defaultRowHeight="17.25" customHeight="1" x14ac:dyDescent="0.25"/>
  <cols>
    <col min="1" max="1" width="3.28515625" style="4" customWidth="1"/>
    <col min="2" max="2" width="8.28515625" style="4" customWidth="1"/>
    <col min="3" max="3" width="50" style="5" customWidth="1"/>
    <col min="4" max="4" width="7.140625" style="5" customWidth="1"/>
    <col min="5" max="5" width="7.28515625" style="5" customWidth="1"/>
    <col min="6" max="6" width="25.5703125" style="5" customWidth="1"/>
    <col min="7" max="7" width="23" style="5" customWidth="1"/>
    <col min="8" max="8" width="15.140625" style="5" customWidth="1"/>
    <col min="9" max="9" width="14.140625" style="5" customWidth="1"/>
    <col min="10" max="10" width="13.28515625" style="5" customWidth="1"/>
    <col min="11" max="11" width="16.140625" style="5" customWidth="1"/>
    <col min="12" max="12" width="13.28515625" style="5" customWidth="1"/>
    <col min="13" max="13" width="9.85546875" style="5" customWidth="1"/>
    <col min="14" max="14" width="13.42578125" style="5" customWidth="1"/>
    <col min="15" max="15" width="24.140625" style="5" customWidth="1"/>
    <col min="16" max="16" width="2.28515625" style="4" customWidth="1"/>
    <col min="17" max="17" width="28.42578125" style="5" customWidth="1"/>
    <col min="18" max="18" width="17.85546875" style="5" customWidth="1"/>
    <col min="19" max="19" width="14.7109375" style="5" customWidth="1"/>
    <col min="20" max="20" width="22" style="5" customWidth="1"/>
    <col min="21" max="21" width="26" style="5" customWidth="1"/>
    <col min="22" max="22" width="8.42578125" style="5" customWidth="1"/>
    <col min="23" max="23" width="3.5703125" style="5" customWidth="1"/>
    <col min="24" max="16384" width="9.140625" style="5"/>
  </cols>
  <sheetData>
    <row r="1" spans="2:50" ht="46.5" customHeight="1" thickBot="1" x14ac:dyDescent="0.3">
      <c r="B1" s="258" t="s">
        <v>136</v>
      </c>
      <c r="C1" s="259"/>
      <c r="D1" s="259"/>
      <c r="E1" s="259"/>
      <c r="F1" s="259"/>
      <c r="G1" s="259"/>
      <c r="H1" s="259"/>
      <c r="I1" s="259"/>
      <c r="J1" s="259"/>
      <c r="K1" s="259"/>
      <c r="L1" s="259"/>
      <c r="M1" s="259"/>
      <c r="N1" s="259"/>
      <c r="O1" s="259"/>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row>
    <row r="2" spans="2:50" ht="47.25" customHeight="1" x14ac:dyDescent="0.35">
      <c r="B2" s="289" t="s">
        <v>17</v>
      </c>
      <c r="C2" s="290"/>
      <c r="D2" s="290"/>
      <c r="E2" s="290"/>
      <c r="F2" s="290"/>
      <c r="G2" s="290"/>
      <c r="H2" s="290"/>
      <c r="I2" s="290"/>
      <c r="J2" s="290"/>
      <c r="K2" s="290"/>
      <c r="L2" s="290"/>
      <c r="M2" s="290"/>
      <c r="N2" s="290"/>
      <c r="O2" s="291"/>
      <c r="P2" s="6"/>
      <c r="Q2" s="317" t="s">
        <v>54</v>
      </c>
      <c r="R2" s="318"/>
      <c r="S2" s="318"/>
      <c r="T2" s="318"/>
      <c r="U2" s="319"/>
      <c r="V2" s="6"/>
      <c r="W2" s="6"/>
      <c r="X2" s="6"/>
      <c r="Y2" s="4"/>
      <c r="Z2" s="4"/>
      <c r="AA2" s="4"/>
      <c r="AB2" s="4"/>
      <c r="AC2" s="4"/>
      <c r="AD2" s="4"/>
      <c r="AE2" s="4"/>
      <c r="AF2" s="4"/>
      <c r="AG2" s="4"/>
      <c r="AH2" s="4"/>
      <c r="AI2" s="4"/>
      <c r="AJ2" s="4"/>
      <c r="AK2" s="4"/>
      <c r="AL2" s="4"/>
      <c r="AM2" s="4"/>
      <c r="AN2" s="4"/>
      <c r="AO2" s="4"/>
      <c r="AP2" s="4"/>
      <c r="AQ2" s="4"/>
      <c r="AR2" s="4"/>
      <c r="AS2" s="4"/>
      <c r="AT2" s="4"/>
      <c r="AU2" s="4"/>
      <c r="AV2" s="4"/>
      <c r="AW2" s="4"/>
      <c r="AX2" s="4"/>
    </row>
    <row r="3" spans="2:50" ht="27" customHeight="1" x14ac:dyDescent="0.35">
      <c r="B3" s="292"/>
      <c r="C3" s="293"/>
      <c r="D3" s="293"/>
      <c r="E3" s="293"/>
      <c r="F3" s="293"/>
      <c r="G3" s="293"/>
      <c r="H3" s="293"/>
      <c r="I3" s="293"/>
      <c r="J3" s="293"/>
      <c r="K3" s="293"/>
      <c r="L3" s="293"/>
      <c r="M3" s="293"/>
      <c r="N3" s="293"/>
      <c r="O3" s="294"/>
      <c r="Q3" s="320" t="s">
        <v>55</v>
      </c>
      <c r="R3" s="321"/>
      <c r="S3" s="321"/>
      <c r="T3" s="321"/>
      <c r="U3" s="328" t="s">
        <v>104</v>
      </c>
      <c r="V3" s="4"/>
      <c r="W3" s="4"/>
      <c r="X3" s="298" t="s">
        <v>59</v>
      </c>
      <c r="Y3" s="299"/>
      <c r="Z3" s="300"/>
      <c r="AA3" s="4"/>
      <c r="AB3" s="4"/>
      <c r="AC3" s="4"/>
      <c r="AD3" s="4"/>
      <c r="AE3" s="4"/>
      <c r="AF3" s="4"/>
      <c r="AG3" s="4"/>
      <c r="AH3" s="4"/>
      <c r="AI3" s="4"/>
      <c r="AJ3" s="4"/>
      <c r="AK3" s="4"/>
      <c r="AL3" s="4"/>
      <c r="AM3" s="4"/>
      <c r="AN3" s="4"/>
      <c r="AO3" s="4"/>
      <c r="AP3" s="4"/>
      <c r="AQ3" s="4"/>
      <c r="AR3" s="4"/>
      <c r="AS3" s="4"/>
      <c r="AT3" s="4"/>
      <c r="AU3" s="4"/>
    </row>
    <row r="4" spans="2:50" ht="21" customHeight="1" thickBot="1" x14ac:dyDescent="0.35">
      <c r="B4" s="295"/>
      <c r="C4" s="296"/>
      <c r="D4" s="296"/>
      <c r="E4" s="296"/>
      <c r="F4" s="296"/>
      <c r="G4" s="296"/>
      <c r="H4" s="296"/>
      <c r="I4" s="296"/>
      <c r="J4" s="296"/>
      <c r="K4" s="296"/>
      <c r="L4" s="296"/>
      <c r="M4" s="296"/>
      <c r="N4" s="296"/>
      <c r="O4" s="297"/>
      <c r="Q4" s="62" t="s">
        <v>56</v>
      </c>
      <c r="R4" s="63"/>
      <c r="S4" s="64" t="s">
        <v>52</v>
      </c>
      <c r="T4" s="64" t="s">
        <v>57</v>
      </c>
      <c r="U4" s="328"/>
      <c r="V4" s="4"/>
      <c r="W4" s="4"/>
      <c r="X4" s="301"/>
      <c r="Y4" s="302"/>
      <c r="Z4" s="303"/>
      <c r="AA4" s="4"/>
      <c r="AB4" s="4"/>
      <c r="AC4" s="4"/>
      <c r="AD4" s="4"/>
      <c r="AE4" s="4"/>
      <c r="AF4" s="4"/>
      <c r="AG4" s="4"/>
      <c r="AH4" s="4"/>
      <c r="AI4" s="4"/>
      <c r="AJ4" s="4"/>
      <c r="AK4" s="4"/>
      <c r="AL4" s="4"/>
      <c r="AM4" s="4"/>
      <c r="AN4" s="4"/>
      <c r="AO4" s="4"/>
      <c r="AP4" s="4"/>
      <c r="AQ4" s="4"/>
      <c r="AR4" s="4"/>
      <c r="AS4" s="4"/>
      <c r="AT4" s="4"/>
      <c r="AU4" s="4"/>
    </row>
    <row r="5" spans="2:50" ht="24.75" customHeight="1" x14ac:dyDescent="0.25">
      <c r="B5" s="114"/>
      <c r="C5" s="9"/>
      <c r="D5" s="9"/>
      <c r="E5" s="9"/>
      <c r="F5" s="280" t="s">
        <v>48</v>
      </c>
      <c r="G5" s="282" t="s">
        <v>49</v>
      </c>
      <c r="H5" s="284" t="s">
        <v>43</v>
      </c>
      <c r="I5" s="285"/>
      <c r="J5" s="286"/>
      <c r="K5" s="311" t="s">
        <v>121</v>
      </c>
      <c r="L5" s="311" t="s">
        <v>122</v>
      </c>
      <c r="M5" s="287" t="s">
        <v>47</v>
      </c>
      <c r="N5" s="287" t="s">
        <v>139</v>
      </c>
      <c r="O5" s="288" t="s">
        <v>100</v>
      </c>
      <c r="Q5" s="65" t="s">
        <v>113</v>
      </c>
      <c r="R5" s="66"/>
      <c r="S5" s="67">
        <f>SUMIFS(D8:D36,N8:N36,"x")</f>
        <v>0</v>
      </c>
      <c r="T5" s="67">
        <v>180</v>
      </c>
      <c r="U5" s="68">
        <f>IF((T5-S5)&lt;0,0,SUM(T5-S5))</f>
        <v>180</v>
      </c>
      <c r="V5" s="7"/>
      <c r="W5" s="7"/>
      <c r="X5" s="301"/>
      <c r="Y5" s="302"/>
      <c r="Z5" s="303"/>
      <c r="AA5" s="4"/>
      <c r="AB5" s="4"/>
      <c r="AC5" s="4"/>
      <c r="AD5" s="4"/>
      <c r="AE5" s="4"/>
      <c r="AF5" s="4"/>
      <c r="AG5" s="4"/>
      <c r="AH5" s="4"/>
      <c r="AI5" s="4"/>
      <c r="AJ5" s="4"/>
      <c r="AK5" s="4"/>
      <c r="AL5" s="4"/>
      <c r="AM5" s="4"/>
      <c r="AN5" s="4"/>
      <c r="AO5" s="4"/>
      <c r="AP5" s="4"/>
      <c r="AQ5" s="4"/>
      <c r="AR5" s="4"/>
      <c r="AS5" s="4"/>
      <c r="AT5" s="4"/>
      <c r="AU5" s="4"/>
    </row>
    <row r="6" spans="2:50" ht="31.5" customHeight="1" x14ac:dyDescent="0.25">
      <c r="B6" s="8" t="s">
        <v>39</v>
      </c>
      <c r="C6" s="9" t="s">
        <v>40</v>
      </c>
      <c r="D6" s="9" t="s">
        <v>41</v>
      </c>
      <c r="E6" s="9" t="s">
        <v>42</v>
      </c>
      <c r="F6" s="280"/>
      <c r="G6" s="282"/>
      <c r="H6" s="110" t="s">
        <v>44</v>
      </c>
      <c r="I6" s="177" t="s">
        <v>45</v>
      </c>
      <c r="J6" s="177" t="s">
        <v>46</v>
      </c>
      <c r="K6" s="312"/>
      <c r="L6" s="312"/>
      <c r="M6" s="287"/>
      <c r="N6" s="287"/>
      <c r="O6" s="288"/>
      <c r="Q6" s="69" t="s">
        <v>61</v>
      </c>
      <c r="R6" s="66"/>
      <c r="S6" s="70">
        <f>SUMIFS(D8:D36,O8:O36,"Forestry Science",E8:E36,"G1N",N8:N36,"x")+SUMIFS(D8:D36,O8:O36,"Forestry Science",E8:E36,"G1F",N8:N36,"x")+SUMIFS(D8:D36,O8:O36,"Forestry Science",E8:E36,"G2F",N8:N36,"X")</f>
        <v>0</v>
      </c>
      <c r="T6" s="70">
        <v>75</v>
      </c>
      <c r="U6" s="68">
        <f t="shared" ref="U6" si="0">IF((T6-S6)&lt;0,0,SUM(T6-S6))</f>
        <v>75</v>
      </c>
      <c r="V6" s="7"/>
      <c r="W6" s="7"/>
      <c r="X6" s="301"/>
      <c r="Y6" s="302"/>
      <c r="Z6" s="303"/>
      <c r="AA6" s="4"/>
      <c r="AB6" s="4"/>
      <c r="AC6" s="4"/>
      <c r="AD6" s="4"/>
      <c r="AE6" s="4"/>
      <c r="AF6" s="4"/>
      <c r="AG6" s="4"/>
      <c r="AH6" s="4"/>
      <c r="AI6" s="4"/>
      <c r="AJ6" s="4"/>
      <c r="AK6" s="4"/>
      <c r="AL6" s="4"/>
      <c r="AM6" s="4"/>
      <c r="AN6" s="4"/>
      <c r="AO6" s="4"/>
      <c r="AP6" s="4"/>
      <c r="AQ6" s="4"/>
      <c r="AR6" s="4"/>
      <c r="AS6" s="4"/>
      <c r="AT6" s="4"/>
      <c r="AU6" s="4"/>
    </row>
    <row r="7" spans="2:50" ht="21.75" customHeight="1" x14ac:dyDescent="0.25">
      <c r="B7" s="10"/>
      <c r="C7" s="11" t="s">
        <v>95</v>
      </c>
      <c r="D7" s="11"/>
      <c r="E7" s="11"/>
      <c r="F7" s="12"/>
      <c r="G7" s="12"/>
      <c r="H7" s="12"/>
      <c r="I7" s="13"/>
      <c r="J7" s="14"/>
      <c r="K7" s="14"/>
      <c r="L7" s="14"/>
      <c r="M7" s="14"/>
      <c r="N7" s="14"/>
      <c r="O7" s="15"/>
      <c r="Q7" s="69" t="s">
        <v>64</v>
      </c>
      <c r="R7" s="66"/>
      <c r="S7" s="70">
        <f>SUMIFS(D8:D36,O8:O36,"Forestry Science",E8:E36,"G2F",N8:N36,"x")</f>
        <v>0</v>
      </c>
      <c r="T7" s="70">
        <v>15</v>
      </c>
      <c r="U7" s="68">
        <f>IF((T7-S7)&lt;0,0,SUM(T7-S7))</f>
        <v>15</v>
      </c>
      <c r="V7" s="7"/>
      <c r="W7" s="7"/>
      <c r="X7" s="301"/>
      <c r="Y7" s="302"/>
      <c r="Z7" s="303"/>
      <c r="AA7" s="4"/>
      <c r="AB7" s="4"/>
      <c r="AC7" s="4"/>
      <c r="AD7" s="4"/>
      <c r="AE7" s="4"/>
      <c r="AF7" s="4"/>
      <c r="AG7" s="4"/>
      <c r="AH7" s="4"/>
      <c r="AI7" s="4"/>
      <c r="AJ7" s="4"/>
      <c r="AK7" s="4"/>
      <c r="AL7" s="4"/>
      <c r="AM7" s="4"/>
      <c r="AN7" s="4"/>
      <c r="AO7" s="4"/>
      <c r="AP7" s="4"/>
      <c r="AQ7" s="4"/>
      <c r="AR7" s="4"/>
      <c r="AS7" s="4"/>
      <c r="AT7" s="4"/>
      <c r="AU7" s="4"/>
    </row>
    <row r="8" spans="2:50" ht="31.5" customHeight="1" x14ac:dyDescent="0.25">
      <c r="B8" s="232" t="s">
        <v>123</v>
      </c>
      <c r="C8" s="50" t="s">
        <v>26</v>
      </c>
      <c r="D8" s="51">
        <v>15</v>
      </c>
      <c r="E8" s="51" t="s">
        <v>5</v>
      </c>
      <c r="F8" s="52" t="s">
        <v>82</v>
      </c>
      <c r="G8" s="51" t="s">
        <v>77</v>
      </c>
      <c r="H8" s="51"/>
      <c r="I8" s="51">
        <v>15</v>
      </c>
      <c r="J8" s="51"/>
      <c r="K8" s="51"/>
      <c r="L8" s="51"/>
      <c r="M8" s="51">
        <v>15</v>
      </c>
      <c r="N8" s="17"/>
      <c r="O8" s="18"/>
      <c r="P8" s="19"/>
      <c r="Q8" s="69" t="s">
        <v>62</v>
      </c>
      <c r="R8" s="71"/>
      <c r="S8" s="70">
        <f>SUMIFS(D8:D50,O8:O50,"Forestry Science",E8:E50,"G2E",N8:N50,"X")</f>
        <v>0</v>
      </c>
      <c r="T8" s="72">
        <v>15</v>
      </c>
      <c r="U8" s="68">
        <f>IF((T8-S8)&lt;0,0,SUM(T8-S8))</f>
        <v>15</v>
      </c>
      <c r="V8" s="186">
        <f>SUM(U5:U8)</f>
        <v>285</v>
      </c>
      <c r="W8" s="19"/>
      <c r="X8" s="301"/>
      <c r="Y8" s="302"/>
      <c r="Z8" s="303"/>
      <c r="AA8" s="4"/>
      <c r="AB8" s="4"/>
      <c r="AC8" s="4"/>
      <c r="AD8" s="4"/>
      <c r="AE8" s="4"/>
      <c r="AF8" s="4"/>
      <c r="AG8" s="4"/>
      <c r="AH8" s="4"/>
      <c r="AI8" s="4"/>
      <c r="AJ8" s="4"/>
      <c r="AK8" s="4"/>
      <c r="AL8" s="4"/>
      <c r="AM8" s="4"/>
      <c r="AN8" s="4"/>
      <c r="AO8" s="4"/>
      <c r="AP8" s="4"/>
      <c r="AQ8" s="4"/>
      <c r="AR8" s="4"/>
      <c r="AS8" s="4"/>
      <c r="AT8" s="4"/>
      <c r="AU8" s="4"/>
    </row>
    <row r="9" spans="2:50" ht="30.75" customHeight="1" x14ac:dyDescent="0.25">
      <c r="B9" s="232" t="s">
        <v>124</v>
      </c>
      <c r="C9" s="53" t="s">
        <v>27</v>
      </c>
      <c r="D9" s="54">
        <v>15</v>
      </c>
      <c r="E9" s="54" t="s">
        <v>5</v>
      </c>
      <c r="F9" s="55" t="s">
        <v>37</v>
      </c>
      <c r="G9" s="54"/>
      <c r="H9" s="54"/>
      <c r="I9" s="54"/>
      <c r="J9" s="54"/>
      <c r="K9" s="54"/>
      <c r="L9" s="54"/>
      <c r="M9" s="54"/>
      <c r="N9" s="31"/>
      <c r="O9" s="18" t="s">
        <v>37</v>
      </c>
      <c r="Q9" s="73" t="s">
        <v>60</v>
      </c>
      <c r="R9" s="74"/>
      <c r="S9" s="74"/>
      <c r="T9" s="74"/>
      <c r="U9" s="328" t="s">
        <v>58</v>
      </c>
      <c r="V9" s="20"/>
      <c r="W9" s="19"/>
      <c r="X9" s="301"/>
      <c r="Y9" s="302"/>
      <c r="Z9" s="303"/>
      <c r="AA9" s="4"/>
      <c r="AB9" s="4"/>
      <c r="AC9" s="4"/>
      <c r="AD9" s="4"/>
      <c r="AE9" s="4"/>
      <c r="AF9" s="4"/>
      <c r="AG9" s="4"/>
      <c r="AH9" s="4"/>
      <c r="AI9" s="4"/>
      <c r="AJ9" s="4"/>
      <c r="AK9" s="4"/>
      <c r="AL9" s="4"/>
      <c r="AM9" s="4"/>
      <c r="AN9" s="4"/>
      <c r="AO9" s="4"/>
      <c r="AP9" s="4"/>
      <c r="AQ9" s="4"/>
      <c r="AR9" s="4"/>
      <c r="AS9" s="4"/>
      <c r="AT9" s="4"/>
      <c r="AU9" s="4"/>
    </row>
    <row r="10" spans="2:50" ht="30.75" customHeight="1" x14ac:dyDescent="0.3">
      <c r="B10" s="234" t="s">
        <v>120</v>
      </c>
      <c r="C10" s="53" t="s">
        <v>10</v>
      </c>
      <c r="D10" s="54">
        <v>15</v>
      </c>
      <c r="E10" s="54" t="s">
        <v>5</v>
      </c>
      <c r="F10" s="55" t="s">
        <v>82</v>
      </c>
      <c r="G10" s="54"/>
      <c r="H10" s="54"/>
      <c r="I10" s="54"/>
      <c r="J10" s="54"/>
      <c r="K10" s="54"/>
      <c r="L10" s="54"/>
      <c r="M10" s="54">
        <v>15</v>
      </c>
      <c r="N10" s="31"/>
      <c r="O10" s="18" t="s">
        <v>82</v>
      </c>
      <c r="Q10" s="75" t="s">
        <v>56</v>
      </c>
      <c r="R10" s="76"/>
      <c r="S10" s="76" t="s">
        <v>52</v>
      </c>
      <c r="T10" s="188" t="s">
        <v>57</v>
      </c>
      <c r="U10" s="328"/>
      <c r="V10" s="20"/>
      <c r="W10" s="19"/>
      <c r="X10" s="301"/>
      <c r="Y10" s="302"/>
      <c r="Z10" s="303"/>
      <c r="AA10" s="4"/>
      <c r="AB10" s="4"/>
      <c r="AC10" s="4"/>
      <c r="AD10" s="4"/>
      <c r="AE10" s="4"/>
      <c r="AF10" s="4"/>
      <c r="AG10" s="4"/>
      <c r="AH10" s="4"/>
      <c r="AI10" s="4"/>
      <c r="AJ10" s="4"/>
      <c r="AK10" s="4"/>
      <c r="AL10" s="4"/>
      <c r="AM10" s="4"/>
      <c r="AN10" s="4"/>
      <c r="AO10" s="4"/>
      <c r="AP10" s="4"/>
      <c r="AQ10" s="4"/>
      <c r="AR10" s="4"/>
      <c r="AS10" s="4"/>
      <c r="AT10" s="4"/>
      <c r="AU10" s="4"/>
    </row>
    <row r="11" spans="2:50" ht="27.75" customHeight="1" x14ac:dyDescent="0.25">
      <c r="B11" s="232" t="s">
        <v>125</v>
      </c>
      <c r="C11" s="53" t="s">
        <v>11</v>
      </c>
      <c r="D11" s="54">
        <v>15</v>
      </c>
      <c r="E11" s="54" t="s">
        <v>6</v>
      </c>
      <c r="F11" s="55" t="s">
        <v>77</v>
      </c>
      <c r="G11" s="54"/>
      <c r="H11" s="54">
        <v>2.5</v>
      </c>
      <c r="I11" s="54">
        <v>10</v>
      </c>
      <c r="J11" s="54">
        <v>2.5</v>
      </c>
      <c r="K11" s="54"/>
      <c r="L11" s="54"/>
      <c r="M11" s="54"/>
      <c r="N11" s="31"/>
      <c r="O11" s="18" t="s">
        <v>77</v>
      </c>
      <c r="Q11" s="65" t="s">
        <v>113</v>
      </c>
      <c r="R11" s="77"/>
      <c r="S11" s="78">
        <f>SUMIFS(D8:D36,N8:N36,"X")</f>
        <v>0</v>
      </c>
      <c r="T11" s="78">
        <v>180</v>
      </c>
      <c r="U11" s="79">
        <f>IF((T11-S11)&lt;0,0,SUM(T11-S11))</f>
        <v>180</v>
      </c>
      <c r="V11" s="20"/>
      <c r="W11" s="19"/>
      <c r="X11" s="301"/>
      <c r="Y11" s="302"/>
      <c r="Z11" s="303"/>
      <c r="AA11" s="4"/>
      <c r="AB11" s="4"/>
      <c r="AC11" s="4"/>
      <c r="AD11" s="4"/>
      <c r="AE11" s="4"/>
      <c r="AF11" s="4"/>
      <c r="AG11" s="4"/>
      <c r="AH11" s="4"/>
      <c r="AI11" s="4"/>
      <c r="AJ11" s="4"/>
      <c r="AK11" s="4"/>
      <c r="AL11" s="4"/>
      <c r="AM11" s="4"/>
      <c r="AN11" s="4"/>
      <c r="AO11" s="4"/>
      <c r="AP11" s="4"/>
      <c r="AQ11" s="4"/>
      <c r="AR11" s="4"/>
      <c r="AS11" s="4"/>
      <c r="AT11" s="4"/>
      <c r="AU11" s="4"/>
    </row>
    <row r="12" spans="2:50" ht="29.25" customHeight="1" x14ac:dyDescent="0.25">
      <c r="B12" s="135"/>
      <c r="C12" s="136" t="s">
        <v>96</v>
      </c>
      <c r="D12" s="137"/>
      <c r="E12" s="137"/>
      <c r="F12" s="138"/>
      <c r="G12" s="137"/>
      <c r="H12" s="137"/>
      <c r="I12" s="137"/>
      <c r="J12" s="137"/>
      <c r="K12" s="137"/>
      <c r="L12" s="137"/>
      <c r="M12" s="137"/>
      <c r="N12" s="125"/>
      <c r="O12" s="126"/>
      <c r="Q12" s="69" t="s">
        <v>63</v>
      </c>
      <c r="R12" s="77"/>
      <c r="S12" s="80">
        <f>SUMIFS(D8:D36,O8:O36,"Landscape Architecture",E8:E36,"G1N",N8:N36,"X")+SUMIFS(D8:D36,O8:O36,"Landscape Architecture",E8:E36,"G1F",N8:N36,"X")+SUMIFS(D8:D36,O8:O36,"Landscape Architecture",E8:E36,"G2F",N8:N36,"X")</f>
        <v>0</v>
      </c>
      <c r="T12" s="80">
        <v>75</v>
      </c>
      <c r="U12" s="79">
        <f>IF((T12-S12)&lt;0,0,SUM(T12-S12))</f>
        <v>75</v>
      </c>
      <c r="V12" s="20"/>
      <c r="W12" s="19"/>
      <c r="X12" s="304"/>
      <c r="Y12" s="305"/>
      <c r="Z12" s="306"/>
      <c r="AA12" s="4"/>
      <c r="AB12" s="4"/>
      <c r="AC12" s="4"/>
      <c r="AD12" s="4"/>
      <c r="AE12" s="4"/>
      <c r="AF12" s="4"/>
      <c r="AG12" s="4"/>
      <c r="AH12" s="4"/>
      <c r="AI12" s="4"/>
      <c r="AJ12" s="4"/>
      <c r="AK12" s="4"/>
      <c r="AL12" s="4"/>
      <c r="AM12" s="4"/>
      <c r="AN12" s="4"/>
      <c r="AO12" s="4"/>
      <c r="AP12" s="4"/>
      <c r="AQ12" s="4"/>
      <c r="AR12" s="4"/>
      <c r="AS12" s="4"/>
      <c r="AT12" s="4"/>
      <c r="AU12" s="4"/>
    </row>
    <row r="13" spans="2:50" ht="27.75" customHeight="1" x14ac:dyDescent="0.25">
      <c r="B13" s="49" t="s">
        <v>19</v>
      </c>
      <c r="C13" s="139" t="s">
        <v>18</v>
      </c>
      <c r="D13" s="56">
        <v>7.5</v>
      </c>
      <c r="E13" s="56" t="s">
        <v>6</v>
      </c>
      <c r="F13" s="57" t="s">
        <v>37</v>
      </c>
      <c r="G13" s="56"/>
      <c r="H13" s="56"/>
      <c r="I13" s="56"/>
      <c r="J13" s="56"/>
      <c r="K13" s="56"/>
      <c r="L13" s="56"/>
      <c r="M13" s="56"/>
      <c r="N13" s="111"/>
      <c r="O13" s="24" t="s">
        <v>37</v>
      </c>
      <c r="Q13" s="69" t="s">
        <v>64</v>
      </c>
      <c r="R13" s="77"/>
      <c r="S13" s="80">
        <f>SUMIFS(D8:D36,O8:O36,"Landscape Architecture",E8:E36,"G2F",N8:N36,"X")</f>
        <v>0</v>
      </c>
      <c r="T13" s="80">
        <v>15</v>
      </c>
      <c r="U13" s="79">
        <f>IF((T13-S13)&lt;0,0,SUM(T13-S13))</f>
        <v>15</v>
      </c>
      <c r="V13" s="20"/>
      <c r="W13" s="19"/>
      <c r="X13" s="19"/>
      <c r="Y13" s="23"/>
      <c r="Z13" s="4"/>
      <c r="AA13" s="4"/>
      <c r="AB13" s="4"/>
      <c r="AC13" s="4"/>
      <c r="AD13" s="4"/>
      <c r="AE13" s="4"/>
      <c r="AF13" s="4"/>
      <c r="AG13" s="4"/>
      <c r="AH13" s="4"/>
      <c r="AI13" s="4"/>
      <c r="AJ13" s="4"/>
      <c r="AK13" s="4"/>
      <c r="AL13" s="4"/>
      <c r="AM13" s="4"/>
      <c r="AN13" s="4"/>
      <c r="AO13" s="4"/>
      <c r="AP13" s="4"/>
      <c r="AQ13" s="4"/>
      <c r="AR13" s="4"/>
      <c r="AS13" s="4"/>
      <c r="AT13" s="4"/>
      <c r="AU13" s="4"/>
      <c r="AV13" s="4"/>
    </row>
    <row r="14" spans="2:50" ht="27.75" customHeight="1" thickBot="1" x14ac:dyDescent="0.3">
      <c r="B14" s="232" t="s">
        <v>126</v>
      </c>
      <c r="C14" s="60" t="s">
        <v>20</v>
      </c>
      <c r="D14" s="54">
        <v>7.5</v>
      </c>
      <c r="E14" s="54" t="s">
        <v>6</v>
      </c>
      <c r="F14" s="55" t="s">
        <v>37</v>
      </c>
      <c r="G14" s="140"/>
      <c r="H14" s="140"/>
      <c r="I14" s="140"/>
      <c r="J14" s="140"/>
      <c r="K14" s="140"/>
      <c r="L14" s="140"/>
      <c r="M14" s="140"/>
      <c r="N14" s="38"/>
      <c r="O14" s="24" t="s">
        <v>37</v>
      </c>
      <c r="Q14" s="81" t="s">
        <v>65</v>
      </c>
      <c r="R14" s="82"/>
      <c r="S14" s="83">
        <f>SUMIFS(D8:D36,O8:O36,"Landscape Architecture",E8:E36,"G2E",N8:N36,"x")</f>
        <v>0</v>
      </c>
      <c r="T14" s="83">
        <v>15</v>
      </c>
      <c r="U14" s="146">
        <f t="shared" ref="U14" si="1">IF((T14-11)&lt;0,0,SUM(T14-S14))</f>
        <v>15</v>
      </c>
      <c r="V14" s="20"/>
      <c r="W14" s="19"/>
      <c r="X14" s="19"/>
      <c r="Y14" s="23"/>
      <c r="Z14" s="4"/>
      <c r="AA14" s="4"/>
      <c r="AB14" s="4"/>
      <c r="AC14" s="4"/>
      <c r="AD14" s="4"/>
      <c r="AE14" s="4"/>
      <c r="AF14" s="4"/>
      <c r="AG14" s="4"/>
      <c r="AH14" s="4"/>
      <c r="AI14" s="4"/>
      <c r="AJ14" s="4"/>
      <c r="AK14" s="4"/>
      <c r="AL14" s="4"/>
      <c r="AM14" s="4"/>
      <c r="AN14" s="4"/>
      <c r="AO14" s="4"/>
      <c r="AP14" s="4"/>
      <c r="AQ14" s="4"/>
      <c r="AR14" s="4"/>
      <c r="AS14" s="4"/>
      <c r="AT14" s="4"/>
      <c r="AU14" s="4"/>
      <c r="AV14" s="4"/>
    </row>
    <row r="15" spans="2:50" ht="35.25" customHeight="1" thickBot="1" x14ac:dyDescent="0.3">
      <c r="B15" s="235" t="s">
        <v>127</v>
      </c>
      <c r="C15" s="60" t="s">
        <v>29</v>
      </c>
      <c r="D15" s="54">
        <v>15</v>
      </c>
      <c r="E15" s="54" t="s">
        <v>5</v>
      </c>
      <c r="F15" s="55" t="s">
        <v>73</v>
      </c>
      <c r="G15" s="140"/>
      <c r="H15" s="140"/>
      <c r="I15" s="140"/>
      <c r="J15" s="140"/>
      <c r="K15" s="140"/>
      <c r="L15" s="140"/>
      <c r="M15" s="140"/>
      <c r="N15" s="38"/>
      <c r="O15" s="24" t="s">
        <v>73</v>
      </c>
      <c r="Q15" s="4"/>
      <c r="R15" s="4"/>
      <c r="S15" s="4"/>
      <c r="T15" s="4"/>
      <c r="U15" s="4"/>
      <c r="V15" s="185">
        <f>SUM(U11:U14)</f>
        <v>285</v>
      </c>
      <c r="W15" s="48">
        <f>SUM(S12+S14)</f>
        <v>0</v>
      </c>
      <c r="X15" s="4"/>
      <c r="Y15" s="4"/>
      <c r="Z15" s="4"/>
      <c r="AA15" s="4"/>
      <c r="AB15" s="4"/>
      <c r="AC15" s="4"/>
      <c r="AD15" s="4"/>
      <c r="AE15" s="4"/>
      <c r="AF15" s="4"/>
      <c r="AG15" s="4"/>
      <c r="AH15" s="4"/>
      <c r="AI15" s="4"/>
      <c r="AJ15" s="4"/>
      <c r="AK15" s="4"/>
      <c r="AL15" s="4"/>
      <c r="AM15" s="4"/>
      <c r="AN15" s="4"/>
      <c r="AO15" s="4"/>
      <c r="AP15" s="4"/>
      <c r="AQ15" s="4"/>
      <c r="AR15" s="4"/>
      <c r="AS15" s="4"/>
      <c r="AT15" s="4"/>
      <c r="AU15" s="4"/>
      <c r="AV15" s="4"/>
    </row>
    <row r="16" spans="2:50" ht="27.75" customHeight="1" x14ac:dyDescent="0.35">
      <c r="B16" s="49" t="s">
        <v>22</v>
      </c>
      <c r="C16" s="58" t="s">
        <v>23</v>
      </c>
      <c r="D16" s="54">
        <v>15</v>
      </c>
      <c r="E16" s="54" t="s">
        <v>6</v>
      </c>
      <c r="F16" s="55" t="s">
        <v>82</v>
      </c>
      <c r="G16" s="54" t="s">
        <v>37</v>
      </c>
      <c r="H16" s="140"/>
      <c r="I16" s="140"/>
      <c r="J16" s="140"/>
      <c r="K16" s="140"/>
      <c r="L16" s="140"/>
      <c r="M16" s="140"/>
      <c r="N16" s="38"/>
      <c r="O16" s="24"/>
      <c r="Q16" s="335" t="s">
        <v>66</v>
      </c>
      <c r="R16" s="336"/>
      <c r="S16" s="336"/>
      <c r="T16" s="336"/>
      <c r="U16" s="337"/>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row>
    <row r="17" spans="2:48" ht="27.75" customHeight="1" x14ac:dyDescent="0.35">
      <c r="B17" s="141" t="s">
        <v>21</v>
      </c>
      <c r="C17" s="61" t="s">
        <v>12</v>
      </c>
      <c r="D17" s="54">
        <v>7.5</v>
      </c>
      <c r="E17" s="54" t="s">
        <v>6</v>
      </c>
      <c r="F17" s="55" t="s">
        <v>77</v>
      </c>
      <c r="G17" s="54"/>
      <c r="H17" s="54">
        <v>5</v>
      </c>
      <c r="I17" s="54"/>
      <c r="J17" s="54">
        <v>2.5</v>
      </c>
      <c r="K17" s="54"/>
      <c r="L17" s="54"/>
      <c r="M17" s="54"/>
      <c r="N17" s="21"/>
      <c r="O17" s="24" t="s">
        <v>77</v>
      </c>
      <c r="Q17" s="210" t="s">
        <v>118</v>
      </c>
      <c r="R17" s="211"/>
      <c r="S17" s="211"/>
      <c r="T17" s="211"/>
      <c r="U17" s="209"/>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row>
    <row r="18" spans="2:48" ht="27" customHeight="1" x14ac:dyDescent="0.3">
      <c r="B18" s="49" t="s">
        <v>129</v>
      </c>
      <c r="C18" s="58" t="s">
        <v>128</v>
      </c>
      <c r="D18" s="54">
        <v>7.5</v>
      </c>
      <c r="E18" s="54" t="s">
        <v>6</v>
      </c>
      <c r="F18" s="55" t="s">
        <v>77</v>
      </c>
      <c r="G18" s="54"/>
      <c r="H18" s="54"/>
      <c r="I18" s="54">
        <v>5</v>
      </c>
      <c r="J18" s="54"/>
      <c r="K18" s="54"/>
      <c r="L18" s="54"/>
      <c r="M18" s="54"/>
      <c r="N18" s="31"/>
      <c r="O18" s="24" t="s">
        <v>77</v>
      </c>
      <c r="Q18" s="84" t="s">
        <v>56</v>
      </c>
      <c r="R18" s="85"/>
      <c r="S18" s="86" t="s">
        <v>52</v>
      </c>
      <c r="T18" s="86" t="s">
        <v>57</v>
      </c>
      <c r="U18" s="212" t="s">
        <v>104</v>
      </c>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row>
    <row r="19" spans="2:48" ht="32.25" customHeight="1" x14ac:dyDescent="0.25">
      <c r="B19" s="141" t="s">
        <v>16</v>
      </c>
      <c r="C19" s="61" t="s">
        <v>137</v>
      </c>
      <c r="D19" s="54">
        <v>7.5</v>
      </c>
      <c r="E19" s="54" t="s">
        <v>6</v>
      </c>
      <c r="F19" s="55" t="s">
        <v>77</v>
      </c>
      <c r="G19" s="54" t="s">
        <v>82</v>
      </c>
      <c r="H19" s="54">
        <v>2</v>
      </c>
      <c r="I19" s="54">
        <v>4</v>
      </c>
      <c r="J19" s="54">
        <v>1.5</v>
      </c>
      <c r="K19" s="54"/>
      <c r="L19" s="54"/>
      <c r="M19" s="54">
        <v>7.5</v>
      </c>
      <c r="N19" s="21"/>
      <c r="O19" s="236"/>
      <c r="Q19" s="103" t="s">
        <v>67</v>
      </c>
      <c r="R19" s="87"/>
      <c r="S19" s="116">
        <f>SUMIFS(D8:D56,O8:O56,"Forestry Science",N8:N56,"X")</f>
        <v>0</v>
      </c>
      <c r="T19" s="116">
        <v>135</v>
      </c>
      <c r="U19" s="184">
        <f>IF((T19-S19)&lt;0,0,SUM(T19-S19))</f>
        <v>135</v>
      </c>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row>
    <row r="20" spans="2:48" ht="27.75" customHeight="1" x14ac:dyDescent="0.25">
      <c r="B20" s="142"/>
      <c r="C20" s="143" t="s">
        <v>97</v>
      </c>
      <c r="D20" s="144"/>
      <c r="E20" s="144"/>
      <c r="F20" s="145"/>
      <c r="G20" s="144"/>
      <c r="H20" s="144"/>
      <c r="I20" s="144"/>
      <c r="J20" s="144"/>
      <c r="K20" s="144"/>
      <c r="L20" s="144"/>
      <c r="M20" s="144"/>
      <c r="N20" s="127"/>
      <c r="O20" s="128"/>
      <c r="Q20" s="89" t="s">
        <v>44</v>
      </c>
      <c r="R20" s="90"/>
      <c r="S20" s="91">
        <f>SUMIFS(H8:H56,N8:N56,"X")</f>
        <v>0</v>
      </c>
      <c r="T20" s="91">
        <v>15</v>
      </c>
      <c r="U20" s="179">
        <f t="shared" ref="U20:U23" si="2">IF((T20-S20)&lt;0,0,SUM(T20-S20))</f>
        <v>15</v>
      </c>
      <c r="V20" s="48"/>
      <c r="W20" s="185">
        <f>IF(U19&lt;=0,T19,S19)</f>
        <v>0</v>
      </c>
      <c r="X20" s="48"/>
      <c r="Y20" s="4"/>
      <c r="Z20" s="269"/>
      <c r="AA20" s="269"/>
      <c r="AB20" s="4"/>
      <c r="AC20" s="4"/>
      <c r="AD20" s="4"/>
      <c r="AE20" s="4"/>
      <c r="AF20" s="4"/>
      <c r="AG20" s="4"/>
      <c r="AH20" s="4"/>
      <c r="AI20" s="4"/>
      <c r="AJ20" s="4"/>
      <c r="AK20" s="4"/>
      <c r="AL20" s="4"/>
      <c r="AM20" s="4"/>
      <c r="AN20" s="4"/>
      <c r="AO20" s="4"/>
      <c r="AP20" s="4"/>
      <c r="AQ20" s="4"/>
      <c r="AR20" s="4"/>
      <c r="AS20" s="4"/>
      <c r="AT20" s="4"/>
      <c r="AU20" s="4"/>
      <c r="AV20" s="4"/>
    </row>
    <row r="21" spans="2:48" ht="27.75" customHeight="1" x14ac:dyDescent="0.25">
      <c r="B21" s="233" t="s">
        <v>129</v>
      </c>
      <c r="C21" s="59" t="s">
        <v>130</v>
      </c>
      <c r="D21" s="51">
        <v>15</v>
      </c>
      <c r="E21" s="51" t="s">
        <v>6</v>
      </c>
      <c r="F21" s="52" t="s">
        <v>77</v>
      </c>
      <c r="G21" s="51"/>
      <c r="H21" s="51">
        <v>6</v>
      </c>
      <c r="I21" s="51">
        <v>5</v>
      </c>
      <c r="J21" s="51">
        <v>4</v>
      </c>
      <c r="K21" s="51">
        <v>1</v>
      </c>
      <c r="L21" s="51"/>
      <c r="M21" s="51"/>
      <c r="N21" s="17"/>
      <c r="O21" s="26" t="s">
        <v>77</v>
      </c>
      <c r="Q21" s="89" t="s">
        <v>68</v>
      </c>
      <c r="R21" s="90"/>
      <c r="S21" s="91">
        <f>SUMIFS(I8:I56,N8:N56,"X")</f>
        <v>0</v>
      </c>
      <c r="T21" s="91">
        <v>15</v>
      </c>
      <c r="U21" s="179">
        <f t="shared" si="2"/>
        <v>15</v>
      </c>
      <c r="V21" s="48"/>
      <c r="W21" s="48"/>
      <c r="X21" s="48"/>
      <c r="Y21" s="4"/>
      <c r="Z21" s="269"/>
      <c r="AA21" s="269"/>
      <c r="AB21" s="4"/>
      <c r="AC21" s="4"/>
      <c r="AD21" s="4"/>
      <c r="AE21" s="4"/>
      <c r="AF21" s="4"/>
      <c r="AG21" s="4"/>
      <c r="AH21" s="4"/>
      <c r="AI21" s="4"/>
      <c r="AJ21" s="4"/>
      <c r="AK21" s="4"/>
      <c r="AL21" s="4"/>
      <c r="AM21" s="4"/>
      <c r="AN21" s="4"/>
      <c r="AO21" s="4"/>
      <c r="AP21" s="4"/>
      <c r="AQ21" s="4"/>
      <c r="AR21" s="4"/>
      <c r="AS21" s="4"/>
      <c r="AT21" s="4"/>
      <c r="AU21" s="4"/>
      <c r="AV21" s="4"/>
    </row>
    <row r="22" spans="2:48" ht="30" customHeight="1" x14ac:dyDescent="0.25">
      <c r="B22" s="49" t="s">
        <v>131</v>
      </c>
      <c r="C22" s="58" t="s">
        <v>132</v>
      </c>
      <c r="D22" s="54">
        <v>15</v>
      </c>
      <c r="E22" s="54" t="s">
        <v>5</v>
      </c>
      <c r="F22" s="55" t="s">
        <v>37</v>
      </c>
      <c r="G22" s="54"/>
      <c r="H22" s="60"/>
      <c r="I22" s="54"/>
      <c r="J22" s="60"/>
      <c r="K22" s="60"/>
      <c r="L22" s="60"/>
      <c r="M22" s="60"/>
      <c r="N22" s="17"/>
      <c r="O22" s="26" t="s">
        <v>37</v>
      </c>
      <c r="Q22" s="89" t="s">
        <v>69</v>
      </c>
      <c r="R22" s="92"/>
      <c r="S22" s="91">
        <f>SUMIFS(J8:J56,N8:N56,"X")</f>
        <v>0</v>
      </c>
      <c r="T22" s="93">
        <v>15</v>
      </c>
      <c r="U22" s="179">
        <f t="shared" si="2"/>
        <v>15</v>
      </c>
      <c r="V22" s="48"/>
      <c r="W22" s="48"/>
      <c r="X22" s="48"/>
      <c r="Y22" s="4"/>
      <c r="Z22" s="269"/>
      <c r="AA22" s="269"/>
      <c r="AB22" s="4"/>
      <c r="AC22" s="4"/>
      <c r="AD22" s="4"/>
      <c r="AE22" s="4"/>
      <c r="AF22" s="4"/>
      <c r="AG22" s="4"/>
      <c r="AH22" s="4"/>
      <c r="AI22" s="4"/>
      <c r="AJ22" s="4"/>
      <c r="AK22" s="4"/>
      <c r="AL22" s="4"/>
      <c r="AM22" s="4"/>
      <c r="AN22" s="4"/>
      <c r="AO22" s="4"/>
      <c r="AP22" s="4"/>
      <c r="AQ22" s="4"/>
      <c r="AR22" s="4"/>
      <c r="AS22" s="4"/>
      <c r="AT22" s="4"/>
      <c r="AU22" s="4"/>
      <c r="AV22" s="4"/>
    </row>
    <row r="23" spans="2:48" ht="27.75" customHeight="1" x14ac:dyDescent="0.25">
      <c r="B23" s="232" t="s">
        <v>129</v>
      </c>
      <c r="C23" s="58" t="s">
        <v>13</v>
      </c>
      <c r="D23" s="54">
        <v>15</v>
      </c>
      <c r="E23" s="54" t="s">
        <v>2</v>
      </c>
      <c r="F23" s="55" t="s">
        <v>77</v>
      </c>
      <c r="G23" s="54" t="s">
        <v>37</v>
      </c>
      <c r="H23" s="54">
        <v>15</v>
      </c>
      <c r="I23" s="54"/>
      <c r="J23" s="60"/>
      <c r="K23" s="60"/>
      <c r="L23" s="60"/>
      <c r="M23" s="60"/>
      <c r="N23" s="17"/>
      <c r="O23" s="26"/>
      <c r="Q23" s="89" t="s">
        <v>64</v>
      </c>
      <c r="R23" s="92"/>
      <c r="S23" s="93">
        <f>SUMIFS(D8:D56,O8:O56,"Forestry Science",E8:E56,"G2F",N8:N56,"X")</f>
        <v>0</v>
      </c>
      <c r="T23" s="93">
        <v>15</v>
      </c>
      <c r="U23" s="179">
        <f t="shared" si="2"/>
        <v>15</v>
      </c>
      <c r="V23" s="48"/>
      <c r="W23" s="48"/>
      <c r="X23" s="48"/>
      <c r="Y23" s="4"/>
      <c r="Z23" s="269"/>
      <c r="AA23" s="269"/>
      <c r="AB23" s="4"/>
      <c r="AC23" s="4"/>
      <c r="AD23" s="4"/>
      <c r="AE23" s="4"/>
      <c r="AF23" s="4"/>
      <c r="AG23" s="4"/>
      <c r="AH23" s="4"/>
      <c r="AI23" s="4"/>
      <c r="AJ23" s="4"/>
      <c r="AK23" s="4"/>
      <c r="AL23" s="4"/>
      <c r="AM23" s="4"/>
      <c r="AN23" s="4"/>
      <c r="AO23" s="4"/>
      <c r="AP23" s="4"/>
      <c r="AQ23" s="4"/>
      <c r="AR23" s="4"/>
      <c r="AS23" s="4"/>
      <c r="AT23" s="4"/>
      <c r="AU23" s="4"/>
      <c r="AV23" s="4"/>
    </row>
    <row r="24" spans="2:48" ht="31.5" customHeight="1" x14ac:dyDescent="0.25">
      <c r="B24" s="49" t="s">
        <v>31</v>
      </c>
      <c r="C24" s="58" t="s">
        <v>24</v>
      </c>
      <c r="D24" s="54">
        <v>15</v>
      </c>
      <c r="E24" s="54" t="s">
        <v>3</v>
      </c>
      <c r="F24" s="55" t="s">
        <v>37</v>
      </c>
      <c r="G24" s="54"/>
      <c r="H24" s="60"/>
      <c r="I24" s="54"/>
      <c r="J24" s="60"/>
      <c r="K24" s="60"/>
      <c r="L24" s="60"/>
      <c r="M24" s="60"/>
      <c r="N24" s="17"/>
      <c r="O24" s="26" t="s">
        <v>37</v>
      </c>
      <c r="Q24" s="89" t="s">
        <v>70</v>
      </c>
      <c r="R24" s="92"/>
      <c r="S24" s="93">
        <f>SUMIFS(D8:D56,O8:O56,"Forestry Science",E8:E56,"A1N",N8:N56,"X")+SUMIFS(D8:D56,O8:O56,"Forestry Science",E8:E56,"A1F",N8:N56,"x")</f>
        <v>0</v>
      </c>
      <c r="T24" s="93">
        <v>30</v>
      </c>
      <c r="U24" s="179">
        <f>IF((T24-S24)&lt;0,0,SUM(T24-S24))</f>
        <v>30</v>
      </c>
      <c r="V24" s="48"/>
      <c r="W24" s="48"/>
      <c r="X24" s="48"/>
      <c r="Y24" s="4"/>
      <c r="Z24" s="269"/>
      <c r="AA24" s="269"/>
      <c r="AB24" s="4"/>
      <c r="AC24" s="4"/>
      <c r="AD24" s="4"/>
      <c r="AE24" s="4"/>
      <c r="AF24" s="4"/>
      <c r="AG24" s="4"/>
      <c r="AH24" s="4"/>
      <c r="AI24" s="4"/>
      <c r="AJ24" s="4"/>
      <c r="AK24" s="4"/>
      <c r="AL24" s="4"/>
      <c r="AM24" s="4"/>
      <c r="AN24" s="4"/>
      <c r="AO24" s="4"/>
      <c r="AP24" s="4"/>
      <c r="AQ24" s="4"/>
      <c r="AR24" s="4"/>
      <c r="AS24" s="4"/>
      <c r="AT24" s="4"/>
      <c r="AU24" s="4"/>
      <c r="AV24" s="4"/>
    </row>
    <row r="25" spans="2:48" ht="27.75" customHeight="1" x14ac:dyDescent="0.25">
      <c r="B25" s="49" t="s">
        <v>30</v>
      </c>
      <c r="C25" s="58" t="s">
        <v>25</v>
      </c>
      <c r="D25" s="56">
        <v>15</v>
      </c>
      <c r="E25" s="54" t="s">
        <v>3</v>
      </c>
      <c r="F25" s="55" t="s">
        <v>77</v>
      </c>
      <c r="G25" s="54"/>
      <c r="H25" s="60"/>
      <c r="I25" s="54"/>
      <c r="J25" s="60"/>
      <c r="K25" s="60"/>
      <c r="L25" s="60"/>
      <c r="M25" s="60"/>
      <c r="N25" s="17"/>
      <c r="O25" s="26" t="s">
        <v>77</v>
      </c>
      <c r="Q25" s="94" t="s">
        <v>71</v>
      </c>
      <c r="R25" s="95"/>
      <c r="S25" s="88">
        <f>SUMIFS(D8:D56,O8:O56,"Biology",N8:N56,"x")</f>
        <v>0</v>
      </c>
      <c r="T25" s="88">
        <v>30</v>
      </c>
      <c r="U25" s="179">
        <f>IF((T25-S25)&lt;0,0,SUM(T25-S25))</f>
        <v>30</v>
      </c>
      <c r="V25" s="48"/>
      <c r="W25" s="48"/>
      <c r="X25" s="48"/>
      <c r="Y25" s="4"/>
      <c r="Z25" s="269"/>
      <c r="AA25" s="269"/>
      <c r="AB25" s="4"/>
      <c r="AC25" s="4"/>
      <c r="AD25" s="4"/>
      <c r="AE25" s="4"/>
      <c r="AF25" s="4"/>
      <c r="AG25" s="4"/>
      <c r="AH25" s="4"/>
      <c r="AI25" s="4"/>
      <c r="AJ25" s="4"/>
      <c r="AK25" s="4"/>
      <c r="AL25" s="4"/>
      <c r="AM25" s="4"/>
      <c r="AN25" s="4"/>
      <c r="AO25" s="4"/>
      <c r="AP25" s="4"/>
      <c r="AQ25" s="4"/>
      <c r="AR25" s="4"/>
      <c r="AS25" s="4"/>
      <c r="AT25" s="4"/>
      <c r="AU25" s="4"/>
      <c r="AV25" s="4"/>
    </row>
    <row r="26" spans="2:48" ht="31.5" customHeight="1" x14ac:dyDescent="0.25">
      <c r="B26" s="230" t="s">
        <v>39</v>
      </c>
      <c r="C26" s="231" t="s">
        <v>50</v>
      </c>
      <c r="D26" s="226" t="s">
        <v>52</v>
      </c>
      <c r="E26" s="227" t="s">
        <v>42</v>
      </c>
      <c r="F26" s="228" t="s">
        <v>48</v>
      </c>
      <c r="G26" s="226" t="s">
        <v>49</v>
      </c>
      <c r="H26" s="214" t="s">
        <v>44</v>
      </c>
      <c r="I26" s="214" t="s">
        <v>45</v>
      </c>
      <c r="J26" s="214" t="s">
        <v>46</v>
      </c>
      <c r="K26" s="214" t="s">
        <v>121</v>
      </c>
      <c r="L26" s="214" t="s">
        <v>122</v>
      </c>
      <c r="M26" s="214" t="s">
        <v>47</v>
      </c>
      <c r="N26" s="214" t="s">
        <v>139</v>
      </c>
      <c r="O26" s="229" t="s">
        <v>100</v>
      </c>
      <c r="Q26" s="96" t="s">
        <v>72</v>
      </c>
      <c r="R26" s="90"/>
      <c r="S26" s="91">
        <f>SUMIFS(M8:M56,N8:N56,"X")</f>
        <v>0</v>
      </c>
      <c r="T26" s="91">
        <v>15</v>
      </c>
      <c r="U26" s="179">
        <f>IF((T26-S26)&lt;0,0,SUM(T26-S26))</f>
        <v>15</v>
      </c>
      <c r="V26" s="48"/>
      <c r="W26" s="185">
        <f>IF(U25&lt;=0,T25,S25)</f>
        <v>0</v>
      </c>
      <c r="X26" s="48"/>
      <c r="Y26" s="4"/>
      <c r="Z26" s="269"/>
      <c r="AA26" s="269"/>
      <c r="AB26" s="4"/>
      <c r="AC26" s="4"/>
      <c r="AD26" s="4"/>
      <c r="AE26" s="4"/>
      <c r="AF26" s="4"/>
      <c r="AG26" s="4"/>
      <c r="AH26" s="4"/>
      <c r="AI26" s="4"/>
      <c r="AJ26" s="4"/>
      <c r="AK26" s="4"/>
      <c r="AL26" s="4"/>
      <c r="AM26" s="4"/>
      <c r="AN26" s="4"/>
      <c r="AO26" s="4"/>
      <c r="AP26" s="4"/>
      <c r="AQ26" s="4"/>
      <c r="AR26" s="4"/>
      <c r="AS26" s="4"/>
      <c r="AT26" s="4"/>
      <c r="AU26" s="4"/>
      <c r="AV26" s="4"/>
    </row>
    <row r="27" spans="2:48" ht="35.25" customHeight="1" x14ac:dyDescent="0.25">
      <c r="B27" s="16"/>
      <c r="C27" s="37"/>
      <c r="D27" s="152"/>
      <c r="E27" s="21"/>
      <c r="F27" s="22"/>
      <c r="G27" s="21"/>
      <c r="H27" s="37"/>
      <c r="I27" s="37"/>
      <c r="J27" s="37"/>
      <c r="K27" s="37"/>
      <c r="L27" s="37"/>
      <c r="M27" s="37"/>
      <c r="N27" s="38"/>
      <c r="O27" s="26"/>
      <c r="Q27" s="94" t="s">
        <v>98</v>
      </c>
      <c r="R27" s="90"/>
      <c r="S27" s="88">
        <f>SUMIFS(D8:D56,O8:O56,"Business Administration",N8:N56,"X")+SUMIFS(D8:D56,O8:O56,"Economics",N8:N56,"X")+SUMIFS(D8:D56,O8:O56,"Bioeconomy Management",N8:N56,"X")</f>
        <v>0</v>
      </c>
      <c r="T27" s="88">
        <v>30</v>
      </c>
      <c r="U27" s="179">
        <f>IF((T27-S27)&lt;0,0,SUM(T27-S27))</f>
        <v>30</v>
      </c>
      <c r="V27" s="48"/>
      <c r="W27" s="48"/>
      <c r="X27" s="48"/>
      <c r="Y27" s="4"/>
      <c r="Z27" s="269"/>
      <c r="AA27" s="269"/>
      <c r="AB27" s="4"/>
      <c r="AC27" s="4"/>
      <c r="AD27" s="4"/>
      <c r="AE27" s="4"/>
      <c r="AF27" s="4"/>
      <c r="AG27" s="4"/>
      <c r="AH27" s="4"/>
      <c r="AI27" s="4"/>
      <c r="AJ27" s="4"/>
      <c r="AK27" s="4"/>
      <c r="AL27" s="4"/>
      <c r="AM27" s="4"/>
      <c r="AN27" s="4"/>
      <c r="AO27" s="4"/>
      <c r="AP27" s="4"/>
      <c r="AQ27" s="4"/>
      <c r="AR27" s="4"/>
      <c r="AS27" s="4"/>
      <c r="AT27" s="4"/>
      <c r="AU27" s="4"/>
      <c r="AV27" s="4"/>
    </row>
    <row r="28" spans="2:48" ht="24.75" customHeight="1" thickBot="1" x14ac:dyDescent="0.3">
      <c r="B28" s="16"/>
      <c r="C28" s="37"/>
      <c r="D28" s="37"/>
      <c r="E28" s="21"/>
      <c r="F28" s="22"/>
      <c r="G28" s="21"/>
      <c r="H28" s="37"/>
      <c r="I28" s="37"/>
      <c r="J28" s="37"/>
      <c r="K28" s="37"/>
      <c r="L28" s="37"/>
      <c r="M28" s="37"/>
      <c r="N28" s="38"/>
      <c r="O28" s="26"/>
      <c r="Q28" s="97" t="s">
        <v>73</v>
      </c>
      <c r="R28" s="98"/>
      <c r="S28" s="99">
        <f>SUMIFS(D8:D56,O8:O56,"Business Administration",N8:N56,"X")</f>
        <v>0</v>
      </c>
      <c r="T28" s="99">
        <v>15</v>
      </c>
      <c r="U28" s="180">
        <f>IF((T28-S28)&lt;0,0,SUM(T28-S28))</f>
        <v>15</v>
      </c>
      <c r="V28" s="48"/>
      <c r="W28" s="185">
        <f>IF(U27&lt;=0,T27,S27)</f>
        <v>0</v>
      </c>
      <c r="X28" s="48"/>
      <c r="Y28" s="4"/>
      <c r="Z28" s="4"/>
      <c r="AA28" s="4"/>
      <c r="AB28" s="4"/>
      <c r="AC28" s="4"/>
      <c r="AD28" s="4"/>
      <c r="AE28" s="4"/>
      <c r="AF28" s="4"/>
      <c r="AG28" s="4"/>
      <c r="AH28" s="4"/>
      <c r="AI28" s="4"/>
      <c r="AJ28" s="4"/>
      <c r="AK28" s="4"/>
      <c r="AL28" s="4"/>
      <c r="AM28" s="4"/>
      <c r="AN28" s="4"/>
      <c r="AO28" s="4"/>
      <c r="AP28" s="4"/>
      <c r="AQ28" s="4"/>
      <c r="AR28" s="4"/>
      <c r="AS28" s="4"/>
      <c r="AT28" s="4"/>
      <c r="AU28" s="4"/>
      <c r="AV28" s="4"/>
    </row>
    <row r="29" spans="2:48" ht="24.75" customHeight="1" x14ac:dyDescent="0.35">
      <c r="B29" s="16"/>
      <c r="C29" s="37"/>
      <c r="D29" s="37"/>
      <c r="E29" s="21"/>
      <c r="F29" s="22"/>
      <c r="G29" s="21"/>
      <c r="H29" s="37"/>
      <c r="I29" s="37"/>
      <c r="J29" s="37"/>
      <c r="K29" s="37"/>
      <c r="L29" s="37"/>
      <c r="M29" s="37"/>
      <c r="N29" s="38"/>
      <c r="O29" s="26"/>
      <c r="Q29" s="276" t="s">
        <v>74</v>
      </c>
      <c r="R29" s="277"/>
      <c r="S29" s="277"/>
      <c r="T29" s="277"/>
      <c r="U29" s="278" t="s">
        <v>58</v>
      </c>
      <c r="V29" s="48"/>
      <c r="W29" s="48"/>
      <c r="X29" s="48"/>
      <c r="Y29" s="4"/>
      <c r="Z29" s="4"/>
      <c r="AA29" s="4"/>
      <c r="AB29" s="4"/>
      <c r="AC29" s="4"/>
      <c r="AD29" s="4"/>
      <c r="AE29" s="4"/>
      <c r="AF29" s="4"/>
      <c r="AG29" s="4"/>
      <c r="AH29" s="4"/>
      <c r="AI29" s="4"/>
      <c r="AJ29" s="4"/>
      <c r="AK29" s="4"/>
      <c r="AL29" s="4"/>
      <c r="AM29" s="4"/>
      <c r="AN29" s="4"/>
      <c r="AO29" s="4"/>
      <c r="AP29" s="4"/>
      <c r="AQ29" s="4"/>
      <c r="AR29" s="4"/>
      <c r="AS29" s="4"/>
      <c r="AT29" s="4"/>
      <c r="AU29" s="4"/>
      <c r="AV29" s="4"/>
    </row>
    <row r="30" spans="2:48" ht="24.75" customHeight="1" x14ac:dyDescent="0.3">
      <c r="B30" s="16"/>
      <c r="C30" s="37"/>
      <c r="D30" s="37"/>
      <c r="E30" s="21"/>
      <c r="F30" s="22"/>
      <c r="G30" s="21"/>
      <c r="H30" s="37"/>
      <c r="I30" s="37"/>
      <c r="J30" s="37"/>
      <c r="K30" s="37"/>
      <c r="L30" s="37"/>
      <c r="M30" s="37"/>
      <c r="N30" s="38"/>
      <c r="O30" s="26"/>
      <c r="Q30" s="117" t="s">
        <v>56</v>
      </c>
      <c r="R30" s="100"/>
      <c r="S30" s="100" t="s">
        <v>52</v>
      </c>
      <c r="T30" s="100" t="s">
        <v>57</v>
      </c>
      <c r="U30" s="279"/>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row>
    <row r="31" spans="2:48" ht="24.75" customHeight="1" x14ac:dyDescent="0.25">
      <c r="B31" s="16"/>
      <c r="C31" s="37"/>
      <c r="D31" s="37"/>
      <c r="E31" s="21"/>
      <c r="F31" s="22"/>
      <c r="G31" s="21"/>
      <c r="H31" s="37"/>
      <c r="I31" s="37"/>
      <c r="J31" s="37"/>
      <c r="K31" s="37"/>
      <c r="L31" s="37"/>
      <c r="M31" s="37"/>
      <c r="N31" s="38"/>
      <c r="O31" s="26"/>
      <c r="Q31" s="101" t="s">
        <v>115</v>
      </c>
      <c r="R31" s="102"/>
      <c r="S31" s="183">
        <f>SUMIFS(D8:D56,N8:N56,"X")-(W20+W26+W28)-SUMIFS(D8:D56,O8:O56,"Other subject",N8:N56,"X")</f>
        <v>0</v>
      </c>
      <c r="T31" s="116">
        <v>105</v>
      </c>
      <c r="U31" s="197">
        <f>IF((T31-S31)&gt;105,"105",SUM(T31-S31))</f>
        <v>105</v>
      </c>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row>
    <row r="32" spans="2:48" ht="24.75" customHeight="1" x14ac:dyDescent="0.25">
      <c r="B32" s="16"/>
      <c r="C32" s="37"/>
      <c r="D32" s="37"/>
      <c r="E32" s="21"/>
      <c r="F32" s="22"/>
      <c r="G32" s="21"/>
      <c r="H32" s="37"/>
      <c r="I32" s="37"/>
      <c r="J32" s="37"/>
      <c r="K32" s="37"/>
      <c r="L32" s="37"/>
      <c r="M32" s="37"/>
      <c r="N32" s="38"/>
      <c r="O32" s="26"/>
      <c r="Q32" s="103" t="s">
        <v>75</v>
      </c>
      <c r="R32" s="104"/>
      <c r="S32" s="118">
        <f>SUMIFS(D8:D56,E8:E56,"G2E",N8:N56,"X")</f>
        <v>0</v>
      </c>
      <c r="T32" s="118">
        <v>15</v>
      </c>
      <c r="U32" s="178">
        <f t="shared" ref="U32:U33" si="3">IF((T32-S32)&lt;0,0,SUM(T32-S32))</f>
        <v>15</v>
      </c>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row>
    <row r="33" spans="2:49" ht="24.75" customHeight="1" x14ac:dyDescent="0.25">
      <c r="B33" s="16"/>
      <c r="C33" s="37"/>
      <c r="D33" s="37"/>
      <c r="E33" s="21"/>
      <c r="F33" s="22"/>
      <c r="G33" s="21"/>
      <c r="H33" s="37"/>
      <c r="I33" s="37"/>
      <c r="J33" s="37"/>
      <c r="K33" s="37"/>
      <c r="L33" s="37"/>
      <c r="M33" s="37"/>
      <c r="N33" s="38"/>
      <c r="O33" s="26"/>
      <c r="Q33" s="101" t="s">
        <v>76</v>
      </c>
      <c r="R33" s="104"/>
      <c r="S33" s="118">
        <f>SUMIFS(D8:D56,E8:E56,"A1N",N8:N56,"X")+SUMIFS(D8:D56,E8:E56,"A1F",N8:N56,"X")+SUMIFS(D8:D56,E8:E56,"A2E",N8:N56,"X")</f>
        <v>0</v>
      </c>
      <c r="T33" s="118">
        <v>90</v>
      </c>
      <c r="U33" s="178">
        <f t="shared" si="3"/>
        <v>90</v>
      </c>
      <c r="V33" s="4"/>
      <c r="W33" s="4"/>
      <c r="X33" s="48"/>
      <c r="Y33" s="48"/>
      <c r="Z33" s="48"/>
      <c r="AA33" s="4"/>
      <c r="AB33" s="4"/>
      <c r="AC33" s="4"/>
      <c r="AD33" s="4"/>
      <c r="AE33" s="4"/>
      <c r="AF33" s="4"/>
      <c r="AG33" s="4"/>
      <c r="AH33" s="4"/>
      <c r="AI33" s="4"/>
      <c r="AJ33" s="4"/>
      <c r="AK33" s="4"/>
      <c r="AL33" s="4"/>
      <c r="AM33" s="4"/>
      <c r="AN33" s="4"/>
      <c r="AO33" s="4"/>
      <c r="AP33" s="4"/>
      <c r="AQ33" s="4"/>
      <c r="AR33" s="4"/>
      <c r="AS33" s="4"/>
      <c r="AT33" s="4"/>
      <c r="AU33" s="4"/>
      <c r="AV33" s="4"/>
    </row>
    <row r="34" spans="2:49" ht="24.75" customHeight="1" x14ac:dyDescent="0.25">
      <c r="B34" s="16"/>
      <c r="C34" s="37"/>
      <c r="D34" s="37"/>
      <c r="E34" s="21"/>
      <c r="F34" s="22"/>
      <c r="G34" s="21"/>
      <c r="H34" s="37"/>
      <c r="I34" s="37"/>
      <c r="J34" s="37"/>
      <c r="K34" s="37"/>
      <c r="L34" s="37"/>
      <c r="M34" s="37"/>
      <c r="N34" s="38"/>
      <c r="O34" s="26"/>
      <c r="Q34" s="103" t="s">
        <v>116</v>
      </c>
      <c r="R34" s="119"/>
      <c r="S34" s="120"/>
      <c r="T34" s="120"/>
      <c r="U34" s="181"/>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row>
    <row r="35" spans="2:49" ht="26.25" customHeight="1" x14ac:dyDescent="0.25">
      <c r="B35" s="16"/>
      <c r="C35" s="37"/>
      <c r="D35" s="37"/>
      <c r="E35" s="21"/>
      <c r="F35" s="22"/>
      <c r="G35" s="21"/>
      <c r="H35" s="37"/>
      <c r="I35" s="37"/>
      <c r="J35" s="37"/>
      <c r="K35" s="37"/>
      <c r="L35" s="37"/>
      <c r="M35" s="37"/>
      <c r="N35" s="38"/>
      <c r="O35" s="26"/>
      <c r="P35" s="5"/>
      <c r="Q35" s="105" t="s">
        <v>117</v>
      </c>
      <c r="R35" s="104"/>
      <c r="S35" s="121">
        <f>SUMIFS(D8:D56,O8:O56,"Biology",E8:E56,"A1N",N8:N56,"X")+SUMIFS(D8:D56,O8:O56,"Biology",E8:E56,"A1F",N8:N56,"x")+SUMIFS(D8:D56,O8:O56,"Biology",E8:E56,"A2E",N8:N56,"X")</f>
        <v>0</v>
      </c>
      <c r="T35" s="121">
        <v>60</v>
      </c>
      <c r="U35" s="178">
        <f t="shared" ref="U35:U40" si="4">IF((T35-S35)&lt;0,0,SUM(T35-S35))</f>
        <v>60</v>
      </c>
      <c r="V35" s="4"/>
      <c r="W35" s="4"/>
      <c r="X35" s="260" t="s">
        <v>59</v>
      </c>
      <c r="Y35" s="261"/>
      <c r="Z35" s="262"/>
      <c r="AA35" s="4"/>
      <c r="AB35" s="4"/>
      <c r="AC35" s="4"/>
      <c r="AD35" s="4"/>
      <c r="AE35" s="4"/>
      <c r="AF35" s="4"/>
      <c r="AG35" s="4"/>
      <c r="AH35" s="4"/>
      <c r="AI35" s="4"/>
      <c r="AJ35" s="4"/>
      <c r="AK35" s="4"/>
      <c r="AL35" s="4"/>
      <c r="AM35" s="4"/>
      <c r="AN35" s="4"/>
      <c r="AO35" s="4"/>
      <c r="AP35" s="4"/>
      <c r="AQ35" s="4"/>
      <c r="AR35" s="4"/>
      <c r="AS35" s="4"/>
      <c r="AT35" s="4"/>
      <c r="AU35" s="4"/>
      <c r="AV35" s="4"/>
    </row>
    <row r="36" spans="2:49" ht="21.75" customHeight="1" thickBot="1" x14ac:dyDescent="0.3">
      <c r="B36" s="42"/>
      <c r="C36" s="44"/>
      <c r="D36" s="44"/>
      <c r="E36" s="112"/>
      <c r="F36" s="113"/>
      <c r="G36" s="112"/>
      <c r="H36" s="44"/>
      <c r="I36" s="44"/>
      <c r="J36" s="44"/>
      <c r="K36" s="44"/>
      <c r="L36" s="44"/>
      <c r="M36" s="44"/>
      <c r="N36" s="45"/>
      <c r="O36" s="129"/>
      <c r="P36" s="5"/>
      <c r="Q36" s="105" t="s">
        <v>77</v>
      </c>
      <c r="R36" s="104"/>
      <c r="S36" s="121">
        <f>SUMIFS(D8:D56,O8:O56,"Forestry Science",E8:E56,"A1N",N8:N56,"X")+SUMIFS(D8:D56,O8:O56,"Forestry Science",E8:E56,"A1F",N8:N56,"X")+SUMIFS(D8:D56,O8:O56,"Forestry Science",E8:E56,"A2E",N8:N56,"x")</f>
        <v>0</v>
      </c>
      <c r="T36" s="121">
        <v>60</v>
      </c>
      <c r="U36" s="178">
        <f t="shared" si="4"/>
        <v>60</v>
      </c>
      <c r="V36" s="4"/>
      <c r="W36" s="4"/>
      <c r="X36" s="263"/>
      <c r="Y36" s="264"/>
      <c r="Z36" s="265"/>
      <c r="AA36" s="4"/>
      <c r="AB36" s="4"/>
      <c r="AC36" s="4"/>
      <c r="AD36" s="4"/>
      <c r="AE36" s="4"/>
      <c r="AF36" s="4"/>
      <c r="AG36" s="4"/>
      <c r="AH36" s="4"/>
      <c r="AI36" s="4"/>
      <c r="AJ36" s="4"/>
      <c r="AK36" s="4"/>
      <c r="AL36" s="4"/>
      <c r="AM36" s="4"/>
      <c r="AN36" s="4"/>
      <c r="AO36" s="4"/>
      <c r="AP36" s="4"/>
      <c r="AQ36" s="4"/>
      <c r="AR36" s="4"/>
      <c r="AS36" s="4"/>
      <c r="AT36" s="4"/>
      <c r="AU36" s="4"/>
      <c r="AV36" s="4"/>
    </row>
    <row r="37" spans="2:49" ht="27.75" customHeight="1" x14ac:dyDescent="0.25">
      <c r="B37" s="270" t="s">
        <v>94</v>
      </c>
      <c r="C37" s="271"/>
      <c r="D37" s="271"/>
      <c r="E37" s="271"/>
      <c r="F37" s="271"/>
      <c r="G37" s="271"/>
      <c r="H37" s="271"/>
      <c r="I37" s="271"/>
      <c r="J37" s="271"/>
      <c r="K37" s="271"/>
      <c r="L37" s="271"/>
      <c r="M37" s="271"/>
      <c r="N37" s="271"/>
      <c r="O37" s="272"/>
      <c r="P37" s="5"/>
      <c r="Q37" s="105" t="s">
        <v>73</v>
      </c>
      <c r="R37" s="104"/>
      <c r="S37" s="121">
        <f>SUMIFS(D8:D56,O8:O56,"Business Administration",E8:E56,"A1N",N8:N56,"X")+SUMIFS(D8:D56,O8:O56,"Business Administration",E8:E56,"A1F",N8:N56,"X")+SUMIFS(D8:D56,O8:O56,"Business Administration",E8:E56,"A2E",N8:N56,"X")</f>
        <v>0</v>
      </c>
      <c r="T37" s="121">
        <v>60</v>
      </c>
      <c r="U37" s="178">
        <f t="shared" si="4"/>
        <v>60</v>
      </c>
      <c r="V37" s="4"/>
      <c r="W37" s="4"/>
      <c r="X37" s="263"/>
      <c r="Y37" s="264"/>
      <c r="Z37" s="265"/>
      <c r="AA37" s="4"/>
      <c r="AB37" s="4"/>
      <c r="AC37" s="4"/>
      <c r="AD37" s="4"/>
      <c r="AE37" s="4"/>
      <c r="AF37" s="4"/>
      <c r="AG37" s="4"/>
      <c r="AH37" s="4"/>
      <c r="AI37" s="4"/>
      <c r="AJ37" s="4"/>
      <c r="AK37" s="4"/>
      <c r="AL37" s="4"/>
      <c r="AM37" s="4"/>
      <c r="AN37" s="4"/>
      <c r="AO37" s="4"/>
      <c r="AP37" s="4"/>
      <c r="AQ37" s="4"/>
      <c r="AR37" s="4"/>
      <c r="AS37" s="4"/>
      <c r="AT37" s="4"/>
      <c r="AU37" s="4"/>
      <c r="AV37" s="4"/>
    </row>
    <row r="38" spans="2:49" ht="27.75" customHeight="1" x14ac:dyDescent="0.25">
      <c r="B38" s="273"/>
      <c r="C38" s="274"/>
      <c r="D38" s="274"/>
      <c r="E38" s="274"/>
      <c r="F38" s="274"/>
      <c r="G38" s="274"/>
      <c r="H38" s="274"/>
      <c r="I38" s="274"/>
      <c r="J38" s="274"/>
      <c r="K38" s="274"/>
      <c r="L38" s="274"/>
      <c r="M38" s="274"/>
      <c r="N38" s="274"/>
      <c r="O38" s="275"/>
      <c r="P38" s="5"/>
      <c r="Q38" s="105" t="s">
        <v>78</v>
      </c>
      <c r="R38" s="104"/>
      <c r="S38" s="121">
        <f>SUMIFS(D8:D56,O8:O56,"Bioeconomy Management",E8:E56,"A1N",N8:N56,"X")+SUMIFS(D8:D56,O8:O56,"Bioeconomy Management",E8:E56,"A1F",N8:N56,"X")+SUMIFS(D8:D56,O8:O56,"Bioeconomy Management",E8:E56,"A2E",N8:N56,"X")</f>
        <v>0</v>
      </c>
      <c r="T38" s="121">
        <v>60</v>
      </c>
      <c r="U38" s="178">
        <f t="shared" si="4"/>
        <v>60</v>
      </c>
      <c r="V38" s="4"/>
      <c r="W38" s="4"/>
      <c r="X38" s="263"/>
      <c r="Y38" s="264"/>
      <c r="Z38" s="265"/>
      <c r="AA38" s="4"/>
      <c r="AB38" s="4"/>
      <c r="AC38" s="4"/>
      <c r="AD38" s="4"/>
      <c r="AE38" s="4"/>
      <c r="AF38" s="4"/>
      <c r="AG38" s="4"/>
      <c r="AH38" s="4"/>
      <c r="AI38" s="4"/>
      <c r="AJ38" s="4"/>
      <c r="AK38" s="4"/>
      <c r="AL38" s="4"/>
      <c r="AM38" s="4"/>
      <c r="AN38" s="4"/>
      <c r="AO38" s="4"/>
      <c r="AP38" s="4"/>
      <c r="AQ38" s="4"/>
      <c r="AR38" s="4"/>
      <c r="AS38" s="4"/>
      <c r="AT38" s="4"/>
      <c r="AU38" s="4"/>
      <c r="AV38" s="4"/>
    </row>
    <row r="39" spans="2:49" ht="27.75" customHeight="1" thickBot="1" x14ac:dyDescent="0.35">
      <c r="B39" s="114"/>
      <c r="C39" s="32"/>
      <c r="D39" s="32"/>
      <c r="E39" s="32"/>
      <c r="F39" s="280" t="s">
        <v>53</v>
      </c>
      <c r="G39" s="282" t="s">
        <v>49</v>
      </c>
      <c r="H39" s="284" t="s">
        <v>43</v>
      </c>
      <c r="I39" s="285"/>
      <c r="J39" s="286"/>
      <c r="K39" s="313" t="s">
        <v>141</v>
      </c>
      <c r="L39" s="314"/>
      <c r="M39" s="287" t="s">
        <v>47</v>
      </c>
      <c r="N39" s="287" t="s">
        <v>114</v>
      </c>
      <c r="O39" s="288" t="s">
        <v>100</v>
      </c>
      <c r="P39" s="5"/>
      <c r="Q39" s="122" t="s">
        <v>79</v>
      </c>
      <c r="R39" s="123"/>
      <c r="S39" s="124">
        <f>SUMIFS(D8:D56,E8:E56,"A2E",N8:N56,"X")</f>
        <v>0</v>
      </c>
      <c r="T39" s="124">
        <v>30</v>
      </c>
      <c r="U39" s="182">
        <f t="shared" si="4"/>
        <v>30</v>
      </c>
      <c r="V39" s="4"/>
      <c r="W39" s="4"/>
      <c r="X39" s="263"/>
      <c r="Y39" s="264"/>
      <c r="Z39" s="265"/>
      <c r="AA39" s="4"/>
      <c r="AB39" s="4"/>
      <c r="AC39" s="4"/>
      <c r="AD39" s="4"/>
      <c r="AE39" s="4"/>
      <c r="AF39" s="4"/>
      <c r="AG39" s="4"/>
      <c r="AH39" s="4"/>
      <c r="AI39" s="4"/>
      <c r="AJ39" s="4"/>
      <c r="AK39" s="4"/>
      <c r="AL39" s="4"/>
      <c r="AM39" s="4"/>
      <c r="AN39" s="4"/>
      <c r="AO39" s="4"/>
      <c r="AP39" s="4"/>
      <c r="AQ39" s="4"/>
      <c r="AR39" s="4"/>
      <c r="AS39" s="4"/>
      <c r="AT39" s="4"/>
      <c r="AU39" s="4"/>
      <c r="AV39" s="4"/>
    </row>
    <row r="40" spans="2:49" ht="33.75" customHeight="1" thickTop="1" thickBot="1" x14ac:dyDescent="0.35">
      <c r="B40" s="213" t="s">
        <v>39</v>
      </c>
      <c r="C40" s="9" t="s">
        <v>51</v>
      </c>
      <c r="D40" s="33" t="s">
        <v>52</v>
      </c>
      <c r="E40" s="9" t="s">
        <v>42</v>
      </c>
      <c r="F40" s="281"/>
      <c r="G40" s="283"/>
      <c r="H40" s="110" t="s">
        <v>44</v>
      </c>
      <c r="I40" s="203" t="s">
        <v>45</v>
      </c>
      <c r="J40" s="203" t="s">
        <v>46</v>
      </c>
      <c r="K40" s="315"/>
      <c r="L40" s="316"/>
      <c r="M40" s="287"/>
      <c r="N40" s="287"/>
      <c r="O40" s="288"/>
      <c r="P40" s="5"/>
      <c r="Q40" s="106" t="s">
        <v>80</v>
      </c>
      <c r="R40" s="107"/>
      <c r="S40" s="108">
        <f>SUMIFS(D7:D56,N7:N56,"X")</f>
        <v>0</v>
      </c>
      <c r="T40" s="108">
        <v>300</v>
      </c>
      <c r="U40" s="109">
        <f t="shared" si="4"/>
        <v>300</v>
      </c>
      <c r="V40" s="4"/>
      <c r="W40" s="4"/>
      <c r="X40" s="263"/>
      <c r="Y40" s="264"/>
      <c r="Z40" s="265"/>
      <c r="AA40" s="4"/>
      <c r="AB40" s="4"/>
      <c r="AC40" s="4"/>
      <c r="AD40" s="4"/>
      <c r="AE40" s="4"/>
      <c r="AF40" s="4"/>
      <c r="AG40" s="4"/>
      <c r="AH40" s="4"/>
      <c r="AI40" s="4"/>
      <c r="AJ40" s="4"/>
      <c r="AK40" s="4"/>
      <c r="AL40" s="4"/>
      <c r="AM40" s="4"/>
      <c r="AN40" s="4"/>
      <c r="AO40" s="4"/>
      <c r="AP40" s="4"/>
      <c r="AQ40" s="4"/>
      <c r="AR40" s="4"/>
      <c r="AS40" s="4"/>
      <c r="AT40" s="4"/>
      <c r="AU40" s="4"/>
      <c r="AV40" s="4"/>
      <c r="AW40" s="4"/>
    </row>
    <row r="41" spans="2:49" ht="31.5" customHeight="1" x14ac:dyDescent="0.25">
      <c r="B41" s="28"/>
      <c r="C41" s="34"/>
      <c r="D41" s="35"/>
      <c r="E41" s="36"/>
      <c r="F41" s="37"/>
      <c r="G41" s="37"/>
      <c r="H41" s="38"/>
      <c r="I41" s="38"/>
      <c r="J41" s="38"/>
      <c r="K41" s="243"/>
      <c r="L41" s="243"/>
      <c r="M41" s="38"/>
      <c r="N41" s="39"/>
      <c r="O41" s="40"/>
      <c r="P41" s="5"/>
      <c r="Q41" s="329" t="s">
        <v>81</v>
      </c>
      <c r="R41" s="330"/>
      <c r="S41" s="330"/>
      <c r="T41" s="330"/>
      <c r="U41" s="331"/>
      <c r="V41" s="4"/>
      <c r="W41" s="4"/>
      <c r="X41" s="266"/>
      <c r="Y41" s="267"/>
      <c r="Z41" s="268"/>
      <c r="AA41" s="4"/>
      <c r="AB41" s="4"/>
      <c r="AC41" s="4"/>
      <c r="AD41" s="4"/>
      <c r="AE41" s="4"/>
      <c r="AF41" s="4"/>
      <c r="AG41" s="4"/>
      <c r="AH41" s="4"/>
      <c r="AI41" s="4"/>
      <c r="AJ41" s="4"/>
      <c r="AK41" s="4"/>
      <c r="AL41" s="4"/>
      <c r="AM41" s="4"/>
      <c r="AN41" s="4"/>
      <c r="AO41" s="4"/>
      <c r="AP41" s="4"/>
      <c r="AQ41" s="4"/>
      <c r="AR41" s="4"/>
      <c r="AS41" s="4"/>
      <c r="AT41" s="4"/>
      <c r="AU41" s="4"/>
      <c r="AV41" s="4"/>
      <c r="AW41" s="4"/>
    </row>
    <row r="42" spans="2:49" ht="21.75" customHeight="1" x14ac:dyDescent="0.25">
      <c r="B42" s="16"/>
      <c r="C42" s="34"/>
      <c r="D42" s="35"/>
      <c r="E42" s="36"/>
      <c r="F42" s="37"/>
      <c r="G42" s="37"/>
      <c r="H42" s="38"/>
      <c r="I42" s="38"/>
      <c r="J42" s="38"/>
      <c r="K42" s="243"/>
      <c r="L42" s="243"/>
      <c r="M42" s="38"/>
      <c r="N42" s="39"/>
      <c r="O42" s="40"/>
      <c r="Q42" s="332"/>
      <c r="R42" s="333"/>
      <c r="S42" s="333"/>
      <c r="T42" s="333"/>
      <c r="U42" s="33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row>
    <row r="43" spans="2:49" ht="21.75" customHeight="1" x14ac:dyDescent="0.25">
      <c r="B43" s="16"/>
      <c r="C43" s="34"/>
      <c r="D43" s="35"/>
      <c r="E43" s="36"/>
      <c r="F43" s="37"/>
      <c r="G43" s="37"/>
      <c r="H43" s="38"/>
      <c r="I43" s="38"/>
      <c r="J43" s="38"/>
      <c r="K43" s="243"/>
      <c r="L43" s="243"/>
      <c r="M43" s="38"/>
      <c r="N43" s="39"/>
      <c r="O43" s="40"/>
      <c r="Q43" s="322" t="s">
        <v>32</v>
      </c>
      <c r="R43" s="323"/>
      <c r="S43" s="323"/>
      <c r="T43" s="326" t="s">
        <v>56</v>
      </c>
      <c r="U43" s="327"/>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row>
    <row r="44" spans="2:49" ht="21.75" customHeight="1" x14ac:dyDescent="0.25">
      <c r="B44" s="16"/>
      <c r="C44" s="34"/>
      <c r="D44" s="35"/>
      <c r="E44" s="36"/>
      <c r="F44" s="37"/>
      <c r="G44" s="37"/>
      <c r="H44" s="38"/>
      <c r="I44" s="38"/>
      <c r="J44" s="38"/>
      <c r="K44" s="243"/>
      <c r="L44" s="243"/>
      <c r="M44" s="38"/>
      <c r="N44" s="39"/>
      <c r="O44" s="40"/>
      <c r="Q44" s="324"/>
      <c r="R44" s="325"/>
      <c r="S44" s="325"/>
      <c r="T44" s="198" t="s">
        <v>37</v>
      </c>
      <c r="U44" s="199" t="s">
        <v>77</v>
      </c>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row>
    <row r="45" spans="2:49" ht="21.75" customHeight="1" x14ac:dyDescent="0.25">
      <c r="B45" s="16"/>
      <c r="C45" s="34"/>
      <c r="D45" s="35"/>
      <c r="E45" s="36"/>
      <c r="F45" s="37"/>
      <c r="G45" s="37"/>
      <c r="H45" s="38"/>
      <c r="I45" s="38"/>
      <c r="J45" s="38"/>
      <c r="K45" s="243"/>
      <c r="L45" s="243"/>
      <c r="M45" s="38"/>
      <c r="N45" s="39"/>
      <c r="O45" s="40"/>
      <c r="Q45" s="343" t="s">
        <v>99</v>
      </c>
      <c r="R45" s="344"/>
      <c r="S45" s="344"/>
      <c r="T45" s="340" t="str">
        <f>IF(AND(U14=0,U11=0,S26&gt;14.9,S19&gt;59.9),"YES!","No")</f>
        <v>No</v>
      </c>
      <c r="U45" s="347" t="str">
        <f>IF(AND(V8=0,S26&gt;14.9),"YES!","No")</f>
        <v>No</v>
      </c>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row>
    <row r="46" spans="2:49" ht="21.75" customHeight="1" x14ac:dyDescent="0.25">
      <c r="B46" s="16"/>
      <c r="C46" s="34"/>
      <c r="D46" s="35"/>
      <c r="E46" s="36"/>
      <c r="F46" s="37"/>
      <c r="G46" s="37"/>
      <c r="H46" s="38"/>
      <c r="I46" s="38"/>
      <c r="J46" s="38"/>
      <c r="K46" s="243"/>
      <c r="L46" s="243"/>
      <c r="M46" s="38"/>
      <c r="N46" s="39"/>
      <c r="O46" s="40"/>
      <c r="Q46" s="345"/>
      <c r="R46" s="346"/>
      <c r="S46" s="346"/>
      <c r="T46" s="340"/>
      <c r="U46" s="348"/>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row>
    <row r="47" spans="2:49" ht="21.75" customHeight="1" x14ac:dyDescent="0.25">
      <c r="B47" s="27"/>
      <c r="C47" s="130"/>
      <c r="D47" s="131"/>
      <c r="E47" s="131"/>
      <c r="F47" s="37"/>
      <c r="G47" s="131"/>
      <c r="H47" s="133"/>
      <c r="I47" s="133"/>
      <c r="J47" s="133"/>
      <c r="K47" s="244"/>
      <c r="L47" s="244"/>
      <c r="M47" s="133"/>
      <c r="N47" s="134"/>
      <c r="O47" s="40"/>
      <c r="Q47" s="338" t="s">
        <v>33</v>
      </c>
      <c r="R47" s="339"/>
      <c r="S47" s="339"/>
      <c r="T47" s="340" t="str">
        <f>IF(AND(U14=0,U11=0,S19&gt;59.9,S26&gt;14.9),"YES!","No")</f>
        <v>No</v>
      </c>
      <c r="U47" s="349" t="str">
        <f>IF(AND(V8=0,S26&gt;14.9),"YES!","No")</f>
        <v>No</v>
      </c>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row>
    <row r="48" spans="2:49" ht="21.75" customHeight="1" x14ac:dyDescent="0.25">
      <c r="B48" s="16"/>
      <c r="C48" s="37"/>
      <c r="D48" s="36"/>
      <c r="E48" s="36"/>
      <c r="F48" s="37"/>
      <c r="G48" s="37"/>
      <c r="H48" s="38"/>
      <c r="I48" s="38"/>
      <c r="J48" s="38"/>
      <c r="K48" s="243"/>
      <c r="L48" s="243"/>
      <c r="M48" s="38"/>
      <c r="N48" s="38"/>
      <c r="O48" s="40"/>
      <c r="Q48" s="338"/>
      <c r="R48" s="339"/>
      <c r="S48" s="339"/>
      <c r="T48" s="340"/>
      <c r="U48" s="349"/>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row>
    <row r="49" spans="2:49" ht="21.75" customHeight="1" x14ac:dyDescent="0.25">
      <c r="B49" s="27"/>
      <c r="C49" s="132"/>
      <c r="D49" s="132"/>
      <c r="E49" s="132"/>
      <c r="F49" s="132"/>
      <c r="G49" s="132"/>
      <c r="H49" s="132"/>
      <c r="I49" s="132"/>
      <c r="J49" s="132"/>
      <c r="K49" s="245"/>
      <c r="L49" s="245"/>
      <c r="M49" s="132"/>
      <c r="N49" s="132"/>
      <c r="O49" s="40"/>
      <c r="Q49" s="338" t="s">
        <v>34</v>
      </c>
      <c r="R49" s="339"/>
      <c r="S49" s="339"/>
      <c r="T49" s="340" t="str">
        <f>IF(AND(U14=0,U11=0,S19&gt;59.9),"YES!","No")</f>
        <v>No</v>
      </c>
      <c r="U49" s="353" t="str">
        <f>IF(V8=0,"YES!","No")</f>
        <v>No</v>
      </c>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row>
    <row r="50" spans="2:49" ht="21.75" customHeight="1" x14ac:dyDescent="0.25">
      <c r="B50" s="16"/>
      <c r="C50" s="30"/>
      <c r="D50" s="21"/>
      <c r="E50" s="21"/>
      <c r="F50" s="22"/>
      <c r="G50" s="21"/>
      <c r="H50" s="29"/>
      <c r="I50" s="29"/>
      <c r="J50" s="29"/>
      <c r="K50" s="246"/>
      <c r="L50" s="246"/>
      <c r="M50" s="29"/>
      <c r="N50" s="21"/>
      <c r="O50" s="40"/>
      <c r="Q50" s="338"/>
      <c r="R50" s="339"/>
      <c r="S50" s="339"/>
      <c r="T50" s="340"/>
      <c r="U50" s="310"/>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row>
    <row r="51" spans="2:49" ht="21.75" customHeight="1" x14ac:dyDescent="0.25">
      <c r="B51" s="16"/>
      <c r="C51" s="30"/>
      <c r="D51" s="21"/>
      <c r="E51" s="21"/>
      <c r="F51" s="22"/>
      <c r="G51" s="21"/>
      <c r="H51" s="29"/>
      <c r="I51" s="29"/>
      <c r="J51" s="29"/>
      <c r="K51" s="246"/>
      <c r="L51" s="246"/>
      <c r="M51" s="29"/>
      <c r="N51" s="21"/>
      <c r="O51" s="40"/>
      <c r="Q51" s="343" t="s">
        <v>119</v>
      </c>
      <c r="R51" s="344"/>
      <c r="S51" s="354"/>
      <c r="T51" s="307" t="str">
        <f>IF(AND(V15=0,S28&gt;89.9),"Yes!","No")</f>
        <v>No</v>
      </c>
      <c r="U51" s="309" t="str">
        <f>IF(AND(V15=0,S28&gt;89.9),"Yes!","No")</f>
        <v>No</v>
      </c>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row>
    <row r="52" spans="2:49" ht="21.75" customHeight="1" x14ac:dyDescent="0.25">
      <c r="B52" s="16"/>
      <c r="C52" s="30"/>
      <c r="D52" s="21"/>
      <c r="E52" s="21"/>
      <c r="F52" s="22"/>
      <c r="G52" s="21"/>
      <c r="H52" s="29"/>
      <c r="I52" s="29"/>
      <c r="J52" s="29"/>
      <c r="K52" s="246"/>
      <c r="L52" s="246"/>
      <c r="M52" s="29"/>
      <c r="N52" s="21"/>
      <c r="O52" s="40"/>
      <c r="Q52" s="345"/>
      <c r="R52" s="346"/>
      <c r="S52" s="355"/>
      <c r="T52" s="308"/>
      <c r="U52" s="310"/>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row>
    <row r="53" spans="2:49" ht="21.75" customHeight="1" x14ac:dyDescent="0.25">
      <c r="B53" s="16"/>
      <c r="C53" s="37"/>
      <c r="D53" s="37"/>
      <c r="E53" s="21"/>
      <c r="F53" s="22"/>
      <c r="G53" s="21"/>
      <c r="H53" s="37"/>
      <c r="I53" s="37"/>
      <c r="J53" s="37"/>
      <c r="K53" s="247"/>
      <c r="L53" s="247"/>
      <c r="M53" s="37"/>
      <c r="N53" s="37"/>
      <c r="O53" s="40"/>
      <c r="Q53" s="338" t="s">
        <v>35</v>
      </c>
      <c r="R53" s="339"/>
      <c r="S53" s="339"/>
      <c r="T53" s="350" t="str">
        <f>IF(AND(V15=0,S27&gt;29.9,S28&gt;14.9,S19&gt;59.9),"Yes!","No")</f>
        <v>No</v>
      </c>
      <c r="U53" s="352" t="str">
        <f>IF(AND(V8=0,S27&gt;29.9,S28&gt;14.9),"YES!","No")</f>
        <v>No</v>
      </c>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row>
    <row r="54" spans="2:49" ht="21.75" customHeight="1" x14ac:dyDescent="0.25">
      <c r="B54" s="16"/>
      <c r="C54" s="37"/>
      <c r="D54" s="37"/>
      <c r="E54" s="21"/>
      <c r="F54" s="22"/>
      <c r="G54" s="21"/>
      <c r="H54" s="37"/>
      <c r="I54" s="37"/>
      <c r="J54" s="37"/>
      <c r="K54" s="247"/>
      <c r="L54" s="247"/>
      <c r="M54" s="37"/>
      <c r="N54" s="37"/>
      <c r="O54" s="40"/>
      <c r="Q54" s="338"/>
      <c r="R54" s="339"/>
      <c r="S54" s="339"/>
      <c r="T54" s="351"/>
      <c r="U54" s="352"/>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row>
    <row r="55" spans="2:49" ht="21.75" customHeight="1" x14ac:dyDescent="0.25">
      <c r="B55" s="16"/>
      <c r="C55" s="37"/>
      <c r="D55" s="37"/>
      <c r="E55" s="37"/>
      <c r="F55" s="37"/>
      <c r="G55" s="37"/>
      <c r="H55" s="37"/>
      <c r="I55" s="37"/>
      <c r="J55" s="37"/>
      <c r="K55" s="247"/>
      <c r="L55" s="247"/>
      <c r="M55" s="37"/>
      <c r="N55" s="37"/>
      <c r="O55" s="40"/>
      <c r="Q55" s="338" t="s">
        <v>36</v>
      </c>
      <c r="R55" s="339"/>
      <c r="S55" s="339"/>
      <c r="T55" s="340" t="str">
        <f>IF(AND(U14=0,U11=0,S19&gt;59.9,N17="x",SUM(SUMIFS(K8:K36,N8:N36,"x"))+SUM(SUMIFS(L8:L36,N8:N36,"x"))&gt;14.9),"YES!","No")</f>
        <v>No</v>
      </c>
      <c r="U55" s="341" t="str">
        <f>IF(AND(V8=0,SUM(SUMIFS(K8:K36,N8:N36,"X"))+SUM(SUMIFS(L8:L36,N8:N36,"x"))&gt;14.9,N17="X"),"YES!","No")</f>
        <v>No</v>
      </c>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row>
    <row r="56" spans="2:49" ht="21.75" customHeight="1" thickBot="1" x14ac:dyDescent="0.3">
      <c r="B56" s="42"/>
      <c r="C56" s="44"/>
      <c r="D56" s="44"/>
      <c r="E56" s="44"/>
      <c r="F56" s="44"/>
      <c r="G56" s="44"/>
      <c r="H56" s="44"/>
      <c r="I56" s="44"/>
      <c r="J56" s="44"/>
      <c r="K56" s="248"/>
      <c r="L56" s="248"/>
      <c r="M56" s="44"/>
      <c r="N56" s="44"/>
      <c r="O56" s="46"/>
      <c r="Q56" s="338"/>
      <c r="R56" s="339"/>
      <c r="S56" s="339"/>
      <c r="T56" s="340"/>
      <c r="U56" s="342"/>
      <c r="V56" s="41"/>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row>
    <row r="57" spans="2:49" ht="21.75" customHeight="1" x14ac:dyDescent="0.25">
      <c r="B57" s="23"/>
      <c r="C57" s="23"/>
      <c r="D57" s="23"/>
      <c r="E57" s="23"/>
      <c r="F57" s="23"/>
      <c r="G57" s="23"/>
      <c r="H57" s="23"/>
      <c r="I57" s="23"/>
      <c r="J57" s="23"/>
      <c r="K57" s="23"/>
      <c r="L57" s="23"/>
      <c r="M57" s="23"/>
      <c r="N57" s="23"/>
      <c r="O57" s="23"/>
      <c r="Q57" s="4"/>
      <c r="R57" s="4"/>
      <c r="S57" s="4"/>
      <c r="T57" s="4"/>
      <c r="U57" s="4"/>
      <c r="V57" s="41"/>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row>
    <row r="58" spans="2:49" ht="21.75" customHeight="1" x14ac:dyDescent="0.25">
      <c r="B58" s="23"/>
      <c r="C58" s="23"/>
      <c r="D58" s="23"/>
      <c r="E58" s="23"/>
      <c r="F58" s="23"/>
      <c r="G58" s="23"/>
      <c r="H58" s="23"/>
      <c r="I58" s="23"/>
      <c r="J58" s="23"/>
      <c r="K58" s="23"/>
      <c r="L58" s="23"/>
      <c r="M58" s="23"/>
      <c r="N58" s="23"/>
      <c r="O58" s="23"/>
      <c r="Q58" s="4"/>
      <c r="R58" s="4"/>
      <c r="S58" s="4"/>
      <c r="T58" s="4"/>
      <c r="U58" s="4"/>
      <c r="V58" s="41"/>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row>
    <row r="59" spans="2:49" ht="21" customHeight="1" x14ac:dyDescent="0.25">
      <c r="B59" s="23"/>
      <c r="C59" s="23"/>
      <c r="D59" s="23"/>
      <c r="E59" s="23"/>
      <c r="F59" s="23"/>
      <c r="G59" s="23"/>
      <c r="H59" s="23"/>
      <c r="I59" s="23"/>
      <c r="J59" s="23"/>
      <c r="K59" s="23"/>
      <c r="L59" s="23"/>
      <c r="M59" s="23"/>
      <c r="N59" s="23"/>
      <c r="O59" s="23"/>
      <c r="Q59" s="4"/>
      <c r="R59" s="4"/>
      <c r="S59" s="4"/>
      <c r="T59" s="4"/>
      <c r="U59" s="4"/>
      <c r="V59" s="41"/>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row>
    <row r="60" spans="2:49" ht="21" customHeight="1" x14ac:dyDescent="0.25">
      <c r="B60" s="23"/>
      <c r="C60" s="23"/>
      <c r="D60" s="23"/>
      <c r="E60" s="23"/>
      <c r="F60" s="23"/>
      <c r="G60" s="23"/>
      <c r="H60" s="23"/>
      <c r="I60" s="23"/>
      <c r="J60" s="23"/>
      <c r="K60" s="23"/>
      <c r="L60" s="23"/>
      <c r="M60" s="23"/>
      <c r="N60" s="23"/>
      <c r="O60" s="23"/>
      <c r="Q60" s="4"/>
      <c r="R60" s="4"/>
      <c r="S60" s="4"/>
      <c r="T60" s="4"/>
      <c r="U60" s="4"/>
      <c r="V60" s="269"/>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row>
    <row r="61" spans="2:49" ht="21" customHeight="1" x14ac:dyDescent="0.25">
      <c r="C61" s="4"/>
      <c r="D61" s="4"/>
      <c r="E61" s="4"/>
      <c r="F61" s="4"/>
      <c r="G61" s="4"/>
      <c r="H61" s="4"/>
      <c r="I61" s="4"/>
      <c r="J61" s="4"/>
      <c r="K61" s="4"/>
      <c r="L61" s="4"/>
      <c r="M61" s="4"/>
      <c r="N61" s="4"/>
      <c r="O61" s="4"/>
      <c r="Q61" s="4"/>
      <c r="R61" s="4"/>
      <c r="S61" s="4"/>
      <c r="T61" s="4"/>
      <c r="U61" s="4"/>
      <c r="V61" s="269"/>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row>
    <row r="62" spans="2:49" ht="21" customHeight="1" x14ac:dyDescent="0.25">
      <c r="C62" s="4"/>
      <c r="D62" s="4"/>
      <c r="E62" s="4"/>
      <c r="F62" s="4"/>
      <c r="G62" s="4"/>
      <c r="H62" s="4"/>
      <c r="I62" s="4"/>
      <c r="J62" s="4"/>
      <c r="K62" s="4"/>
      <c r="L62" s="4"/>
      <c r="M62" s="4"/>
      <c r="N62" s="4"/>
      <c r="O62" s="4"/>
      <c r="Q62" s="4"/>
      <c r="R62" s="4"/>
      <c r="S62" s="4"/>
      <c r="T62" s="4"/>
      <c r="U62" s="4"/>
      <c r="V62" s="41"/>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row>
    <row r="63" spans="2:49" ht="21" customHeight="1" x14ac:dyDescent="0.25">
      <c r="C63" s="4"/>
      <c r="D63" s="4"/>
      <c r="E63" s="4"/>
      <c r="F63" s="4"/>
      <c r="G63" s="4"/>
      <c r="H63" s="4"/>
      <c r="I63" s="4"/>
      <c r="J63" s="4"/>
      <c r="K63" s="4"/>
      <c r="L63" s="4"/>
      <c r="M63" s="4"/>
      <c r="N63" s="4"/>
      <c r="O63" s="4"/>
      <c r="Q63" s="4"/>
      <c r="R63" s="4"/>
      <c r="S63" s="4"/>
      <c r="T63" s="4"/>
      <c r="U63" s="4"/>
      <c r="V63" s="41"/>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row>
    <row r="64" spans="2:49" ht="21" customHeight="1" x14ac:dyDescent="0.25">
      <c r="C64" s="4"/>
      <c r="D64" s="4"/>
      <c r="E64" s="4"/>
      <c r="F64" s="4"/>
      <c r="G64" s="4"/>
      <c r="H64" s="4"/>
      <c r="I64" s="4"/>
      <c r="J64" s="4"/>
      <c r="K64" s="4"/>
      <c r="L64" s="4"/>
      <c r="M64" s="4"/>
      <c r="N64" s="4"/>
      <c r="O64" s="4"/>
      <c r="Q64" s="4"/>
      <c r="R64" s="4"/>
      <c r="S64" s="4"/>
      <c r="T64" s="4"/>
      <c r="U64" s="4"/>
      <c r="V64" s="41"/>
      <c r="W64" s="23"/>
      <c r="X64" s="4"/>
      <c r="Y64" s="4"/>
      <c r="Z64" s="4"/>
      <c r="AA64" s="4"/>
      <c r="AB64" s="4"/>
      <c r="AC64" s="4"/>
      <c r="AD64" s="4"/>
      <c r="AE64" s="4"/>
      <c r="AF64" s="4"/>
      <c r="AG64" s="4"/>
      <c r="AH64" s="4"/>
      <c r="AI64" s="4"/>
      <c r="AJ64" s="4"/>
      <c r="AK64" s="4"/>
      <c r="AL64" s="4"/>
      <c r="AM64" s="4"/>
      <c r="AN64" s="4"/>
      <c r="AO64" s="4"/>
      <c r="AP64" s="4"/>
      <c r="AQ64" s="4"/>
      <c r="AR64" s="4"/>
      <c r="AS64" s="4"/>
      <c r="AT64" s="4"/>
      <c r="AU64" s="4"/>
      <c r="AV64" s="4"/>
    </row>
    <row r="65" spans="3:48" ht="21" customHeight="1" x14ac:dyDescent="0.25">
      <c r="C65" s="4"/>
      <c r="D65" s="4"/>
      <c r="E65" s="4"/>
      <c r="F65" s="4"/>
      <c r="G65" s="4"/>
      <c r="H65" s="4"/>
      <c r="I65" s="4"/>
      <c r="J65" s="4"/>
      <c r="K65" s="4"/>
      <c r="L65" s="4"/>
      <c r="M65" s="4"/>
      <c r="N65" s="4"/>
      <c r="O65" s="4"/>
      <c r="P65" s="48"/>
      <c r="Q65" s="4"/>
      <c r="R65" s="4"/>
      <c r="S65" s="4"/>
      <c r="T65" s="4"/>
      <c r="U65" s="4"/>
      <c r="V65" s="41"/>
      <c r="W65" s="23"/>
      <c r="X65" s="4"/>
      <c r="Y65" s="4"/>
      <c r="Z65" s="4"/>
      <c r="AA65" s="4"/>
      <c r="AB65" s="4"/>
      <c r="AC65" s="4"/>
      <c r="AD65" s="4"/>
      <c r="AE65" s="4"/>
      <c r="AF65" s="4"/>
      <c r="AG65" s="4"/>
      <c r="AH65" s="4"/>
      <c r="AI65" s="4"/>
      <c r="AJ65" s="4"/>
      <c r="AK65" s="4"/>
      <c r="AL65" s="4"/>
      <c r="AM65" s="4"/>
      <c r="AN65" s="4"/>
      <c r="AO65" s="4"/>
      <c r="AP65" s="4"/>
      <c r="AQ65" s="4"/>
      <c r="AR65" s="4"/>
      <c r="AS65" s="4"/>
      <c r="AT65" s="4"/>
      <c r="AU65" s="4"/>
      <c r="AV65" s="4"/>
    </row>
    <row r="66" spans="3:48" ht="21" customHeight="1" x14ac:dyDescent="0.25">
      <c r="C66" s="4"/>
      <c r="D66" s="4"/>
      <c r="E66" s="4"/>
      <c r="F66" s="4"/>
      <c r="G66" s="4"/>
      <c r="H66" s="4"/>
      <c r="I66" s="4"/>
      <c r="J66" s="4"/>
      <c r="K66" s="4"/>
      <c r="L66" s="4"/>
      <c r="M66" s="4"/>
      <c r="N66" s="4"/>
      <c r="O66" s="4"/>
      <c r="P66" s="48" t="s">
        <v>5</v>
      </c>
      <c r="Q66" s="4"/>
      <c r="R66" s="4"/>
      <c r="S66" s="4"/>
      <c r="T66" s="4"/>
      <c r="U66" s="4"/>
      <c r="V66" s="41"/>
      <c r="W66" s="23"/>
      <c r="X66" s="4"/>
      <c r="Y66" s="4"/>
      <c r="Z66" s="4"/>
      <c r="AA66" s="4"/>
      <c r="AB66" s="4"/>
      <c r="AC66" s="4"/>
      <c r="AD66" s="4"/>
      <c r="AE66" s="4"/>
      <c r="AF66" s="4"/>
      <c r="AG66" s="4"/>
      <c r="AH66" s="4"/>
      <c r="AI66" s="4"/>
      <c r="AJ66" s="4"/>
      <c r="AK66" s="4"/>
      <c r="AL66" s="4"/>
      <c r="AM66" s="4"/>
      <c r="AN66" s="4"/>
      <c r="AO66" s="4"/>
      <c r="AP66" s="4"/>
      <c r="AQ66" s="4"/>
      <c r="AR66" s="4"/>
      <c r="AS66" s="4"/>
      <c r="AT66" s="4"/>
      <c r="AU66" s="4"/>
      <c r="AV66" s="4"/>
    </row>
    <row r="67" spans="3:48" ht="17.25" customHeight="1" x14ac:dyDescent="0.25">
      <c r="C67" s="4"/>
      <c r="D67" s="4"/>
      <c r="E67" s="4"/>
      <c r="F67" s="4"/>
      <c r="G67" s="4"/>
      <c r="H67" s="4"/>
      <c r="I67" s="4"/>
      <c r="J67" s="4"/>
      <c r="K67" s="4"/>
      <c r="L67" s="4"/>
      <c r="M67" s="4"/>
      <c r="N67" s="4"/>
      <c r="O67" s="4"/>
      <c r="P67" s="48" t="s">
        <v>6</v>
      </c>
      <c r="Q67" s="4"/>
      <c r="R67" s="4"/>
      <c r="S67" s="4"/>
      <c r="T67" s="4"/>
      <c r="U67" s="4"/>
      <c r="V67" s="41"/>
      <c r="W67" s="23"/>
      <c r="X67" s="4"/>
      <c r="Y67" s="4"/>
      <c r="Z67" s="4"/>
      <c r="AA67" s="4"/>
      <c r="AB67" s="4"/>
      <c r="AC67" s="4"/>
      <c r="AD67" s="4"/>
      <c r="AE67" s="4"/>
      <c r="AF67" s="4"/>
      <c r="AG67" s="4"/>
      <c r="AH67" s="4"/>
      <c r="AI67" s="4"/>
      <c r="AJ67" s="4"/>
      <c r="AK67" s="4"/>
      <c r="AL67" s="4"/>
      <c r="AM67" s="4"/>
      <c r="AN67" s="4"/>
      <c r="AO67" s="4"/>
      <c r="AP67" s="4"/>
      <c r="AQ67" s="4"/>
      <c r="AR67" s="4"/>
      <c r="AS67" s="4"/>
      <c r="AT67" s="4"/>
      <c r="AU67" s="4"/>
      <c r="AV67" s="4"/>
    </row>
    <row r="68" spans="3:48" ht="17.25" customHeight="1" x14ac:dyDescent="0.25">
      <c r="C68" s="4"/>
      <c r="D68" s="4"/>
      <c r="E68" s="4"/>
      <c r="F68" s="4"/>
      <c r="G68" s="4"/>
      <c r="H68" s="4"/>
      <c r="I68" s="4"/>
      <c r="J68" s="4"/>
      <c r="K68" s="4"/>
      <c r="L68" s="4"/>
      <c r="M68" s="4"/>
      <c r="N68" s="4"/>
      <c r="O68" s="4"/>
      <c r="P68" s="48" t="s">
        <v>2</v>
      </c>
      <c r="Q68" s="4"/>
      <c r="R68" s="4"/>
      <c r="S68" s="4"/>
      <c r="T68" s="4"/>
      <c r="U68" s="4"/>
      <c r="V68" s="41"/>
      <c r="W68" s="23"/>
      <c r="X68" s="4"/>
      <c r="Y68" s="4"/>
      <c r="Z68" s="4"/>
      <c r="AA68" s="4"/>
      <c r="AB68" s="4"/>
      <c r="AC68" s="4"/>
      <c r="AD68" s="4"/>
      <c r="AE68" s="4"/>
      <c r="AF68" s="4"/>
      <c r="AG68" s="4"/>
      <c r="AH68" s="4"/>
      <c r="AI68" s="4"/>
      <c r="AJ68" s="4"/>
      <c r="AK68" s="4"/>
      <c r="AL68" s="4"/>
      <c r="AM68" s="4"/>
      <c r="AN68" s="4"/>
      <c r="AO68" s="4"/>
      <c r="AP68" s="4"/>
      <c r="AQ68" s="4"/>
      <c r="AR68" s="4"/>
      <c r="AS68" s="4"/>
      <c r="AT68" s="4"/>
      <c r="AU68" s="4"/>
      <c r="AV68" s="4"/>
    </row>
    <row r="69" spans="3:48" ht="17.25" customHeight="1" x14ac:dyDescent="0.25">
      <c r="C69" s="4"/>
      <c r="D69" s="4"/>
      <c r="E69" s="4"/>
      <c r="F69" s="4"/>
      <c r="G69" s="4"/>
      <c r="H69" s="4"/>
      <c r="I69" s="4"/>
      <c r="J69" s="4"/>
      <c r="K69" s="4"/>
      <c r="L69" s="4"/>
      <c r="M69" s="4"/>
      <c r="N69" s="4"/>
      <c r="O69" s="4"/>
      <c r="P69" s="48" t="s">
        <v>3</v>
      </c>
      <c r="Q69" s="4"/>
      <c r="R69" s="4"/>
      <c r="S69" s="4"/>
      <c r="T69" s="4"/>
      <c r="U69" s="4"/>
      <c r="V69" s="41"/>
      <c r="W69" s="23"/>
      <c r="X69" s="4"/>
      <c r="Y69" s="4"/>
      <c r="Z69" s="4"/>
      <c r="AA69" s="4"/>
      <c r="AB69" s="4"/>
      <c r="AC69" s="4"/>
      <c r="AD69" s="4"/>
      <c r="AE69" s="4"/>
      <c r="AF69" s="4"/>
      <c r="AG69" s="4"/>
      <c r="AH69" s="4"/>
      <c r="AI69" s="4"/>
      <c r="AJ69" s="4"/>
      <c r="AK69" s="4"/>
      <c r="AL69" s="4"/>
      <c r="AM69" s="4"/>
      <c r="AN69" s="4"/>
      <c r="AO69" s="4"/>
      <c r="AP69" s="4"/>
      <c r="AQ69" s="4"/>
      <c r="AR69" s="4"/>
      <c r="AS69" s="4"/>
      <c r="AT69" s="4"/>
      <c r="AU69" s="4"/>
      <c r="AV69" s="4"/>
    </row>
    <row r="70" spans="3:48" ht="17.25" customHeight="1" x14ac:dyDescent="0.25">
      <c r="C70" s="4"/>
      <c r="D70" s="4"/>
      <c r="E70" s="4"/>
      <c r="F70" s="4"/>
      <c r="G70" s="4"/>
      <c r="H70" s="4"/>
      <c r="I70" s="4"/>
      <c r="J70" s="4"/>
      <c r="K70" s="4"/>
      <c r="L70" s="4"/>
      <c r="M70" s="4"/>
      <c r="N70" s="4"/>
      <c r="O70" s="4"/>
      <c r="P70" s="48" t="s">
        <v>4</v>
      </c>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row>
    <row r="71" spans="3:48" ht="17.25" customHeight="1" x14ac:dyDescent="0.25">
      <c r="C71" s="4"/>
      <c r="D71" s="4"/>
      <c r="E71" s="4"/>
      <c r="F71" s="4"/>
      <c r="G71" s="4"/>
      <c r="H71" s="4"/>
      <c r="I71" s="4"/>
      <c r="J71" s="4"/>
      <c r="K71" s="4"/>
      <c r="L71" s="4"/>
      <c r="M71" s="4"/>
      <c r="N71" s="4"/>
      <c r="O71" s="4"/>
      <c r="P71" s="48" t="s">
        <v>7</v>
      </c>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row>
    <row r="72" spans="3:48" ht="17.25" customHeight="1" x14ac:dyDescent="0.25">
      <c r="C72" s="4"/>
      <c r="D72" s="4"/>
      <c r="E72" s="4"/>
      <c r="F72" s="4"/>
      <c r="G72" s="4"/>
      <c r="H72" s="4"/>
      <c r="I72" s="4"/>
      <c r="J72" s="4"/>
      <c r="K72" s="4"/>
      <c r="L72" s="4"/>
      <c r="M72" s="4"/>
      <c r="N72" s="4"/>
      <c r="O72" s="4"/>
      <c r="P72" s="48" t="s">
        <v>9</v>
      </c>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row>
    <row r="73" spans="3:48" ht="17.25" customHeight="1" x14ac:dyDescent="0.25">
      <c r="C73" s="4"/>
      <c r="D73" s="4"/>
      <c r="E73" s="4"/>
      <c r="F73" s="4"/>
      <c r="G73" s="4"/>
      <c r="H73" s="4"/>
      <c r="I73" s="4"/>
      <c r="J73" s="4"/>
      <c r="K73" s="4"/>
      <c r="L73" s="4"/>
      <c r="M73" s="4"/>
      <c r="N73" s="4"/>
      <c r="O73" s="4"/>
      <c r="P73" s="48"/>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row>
    <row r="74" spans="3:48" ht="17.25" customHeight="1" x14ac:dyDescent="0.25">
      <c r="C74" s="4"/>
      <c r="D74" s="4"/>
      <c r="E74" s="4"/>
      <c r="F74" s="4"/>
      <c r="G74" s="4"/>
      <c r="H74" s="4"/>
      <c r="I74" s="4"/>
      <c r="J74" s="4"/>
      <c r="K74" s="4"/>
      <c r="L74" s="4"/>
      <c r="M74" s="4"/>
      <c r="N74" s="4"/>
      <c r="O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row>
    <row r="75" spans="3:48" ht="17.25" customHeight="1" x14ac:dyDescent="0.25">
      <c r="C75" s="4"/>
      <c r="D75" s="4"/>
      <c r="E75" s="4"/>
      <c r="F75" s="4"/>
      <c r="G75" s="4"/>
      <c r="H75" s="4"/>
      <c r="I75" s="4"/>
      <c r="J75" s="4"/>
      <c r="K75" s="4"/>
      <c r="L75" s="4"/>
      <c r="M75" s="4"/>
      <c r="N75" s="4"/>
      <c r="O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row>
    <row r="76" spans="3:48" ht="17.25" customHeight="1" x14ac:dyDescent="0.25">
      <c r="C76" s="4"/>
      <c r="D76" s="4"/>
      <c r="E76" s="4"/>
      <c r="F76" s="4"/>
      <c r="G76" s="4"/>
      <c r="H76" s="4"/>
      <c r="I76" s="4"/>
      <c r="J76" s="4"/>
      <c r="K76" s="4"/>
      <c r="L76" s="4"/>
      <c r="M76" s="4"/>
      <c r="N76" s="4"/>
      <c r="O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row>
    <row r="77" spans="3:48" ht="21.75" customHeight="1" x14ac:dyDescent="0.25">
      <c r="C77" s="4"/>
      <c r="D77" s="4"/>
      <c r="E77" s="4"/>
      <c r="F77" s="4"/>
      <c r="G77" s="4"/>
      <c r="H77" s="4"/>
      <c r="I77" s="4"/>
      <c r="J77" s="4"/>
      <c r="K77" s="4"/>
      <c r="L77" s="4"/>
      <c r="M77" s="4"/>
      <c r="N77" s="4"/>
      <c r="O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row>
    <row r="78" spans="3:48" ht="17.25" customHeight="1" x14ac:dyDescent="0.25">
      <c r="C78" s="4"/>
      <c r="D78" s="4"/>
      <c r="E78" s="4"/>
      <c r="F78" s="4"/>
      <c r="G78" s="4"/>
      <c r="H78" s="4"/>
      <c r="I78" s="4"/>
      <c r="J78" s="4"/>
      <c r="K78" s="4"/>
      <c r="L78" s="4"/>
      <c r="M78" s="4"/>
      <c r="N78" s="4"/>
      <c r="O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row>
    <row r="79" spans="3:48" ht="17.25" customHeight="1" x14ac:dyDescent="0.25">
      <c r="C79" s="4"/>
      <c r="D79" s="4"/>
      <c r="E79" s="4"/>
      <c r="F79" s="4"/>
      <c r="G79" s="4"/>
      <c r="H79" s="4"/>
      <c r="I79" s="4"/>
      <c r="J79" s="4"/>
      <c r="K79" s="4"/>
      <c r="L79" s="4"/>
      <c r="M79" s="4"/>
      <c r="N79" s="4"/>
      <c r="O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row>
    <row r="80" spans="3:48" ht="17.25" customHeight="1" x14ac:dyDescent="0.25">
      <c r="C80" s="4"/>
      <c r="D80" s="4"/>
      <c r="E80" s="4"/>
      <c r="F80" s="4"/>
      <c r="G80" s="4"/>
      <c r="H80" s="4"/>
      <c r="I80" s="4"/>
      <c r="J80" s="4"/>
      <c r="K80" s="4"/>
      <c r="L80" s="4"/>
      <c r="M80" s="4"/>
      <c r="N80" s="4"/>
      <c r="O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row>
    <row r="81" spans="3:48" ht="17.25" customHeight="1" x14ac:dyDescent="0.25">
      <c r="C81" s="4"/>
      <c r="D81" s="4"/>
      <c r="E81" s="4"/>
      <c r="F81" s="4"/>
      <c r="G81" s="4"/>
      <c r="H81" s="4"/>
      <c r="I81" s="4"/>
      <c r="J81" s="4"/>
      <c r="K81" s="4"/>
      <c r="L81" s="4"/>
      <c r="M81" s="4"/>
      <c r="N81" s="4"/>
      <c r="O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row>
    <row r="82" spans="3:48" ht="17.25" customHeight="1" x14ac:dyDescent="0.25">
      <c r="C82" s="4"/>
      <c r="D82" s="4"/>
      <c r="E82" s="4"/>
      <c r="F82" s="4"/>
      <c r="G82" s="4"/>
      <c r="H82" s="4"/>
      <c r="I82" s="4"/>
      <c r="J82" s="4"/>
      <c r="K82" s="4"/>
      <c r="L82" s="4"/>
      <c r="M82" s="4"/>
      <c r="N82" s="4"/>
      <c r="O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row>
    <row r="83" spans="3:48" ht="17.25" customHeight="1" x14ac:dyDescent="0.25">
      <c r="C83" s="4"/>
      <c r="D83" s="4"/>
      <c r="E83" s="4"/>
      <c r="F83" s="4"/>
      <c r="G83" s="4"/>
      <c r="H83" s="4"/>
      <c r="I83" s="4"/>
      <c r="J83" s="4"/>
      <c r="K83" s="4"/>
      <c r="L83" s="4"/>
      <c r="M83" s="4"/>
      <c r="N83" s="4"/>
      <c r="O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row>
    <row r="84" spans="3:48" ht="17.25" customHeight="1" x14ac:dyDescent="0.25">
      <c r="C84" s="4"/>
      <c r="D84" s="4"/>
      <c r="E84" s="4"/>
      <c r="F84" s="4"/>
      <c r="G84" s="4"/>
      <c r="H84" s="4"/>
      <c r="I84" s="4"/>
      <c r="J84" s="4"/>
      <c r="K84" s="4"/>
      <c r="L84" s="4"/>
      <c r="M84" s="4"/>
      <c r="N84" s="4"/>
      <c r="O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row>
    <row r="85" spans="3:48" ht="17.25" customHeight="1" x14ac:dyDescent="0.25">
      <c r="C85" s="4"/>
      <c r="D85" s="4"/>
      <c r="E85" s="4"/>
      <c r="F85" s="4"/>
      <c r="G85" s="4"/>
      <c r="H85" s="4"/>
      <c r="I85" s="4"/>
      <c r="J85" s="4"/>
      <c r="K85" s="4"/>
      <c r="L85" s="4"/>
      <c r="M85" s="4"/>
      <c r="N85" s="4"/>
      <c r="O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row>
    <row r="86" spans="3:48" ht="17.25" customHeight="1" x14ac:dyDescent="0.25">
      <c r="C86" s="4"/>
      <c r="D86" s="4"/>
      <c r="E86" s="4"/>
      <c r="F86" s="4"/>
      <c r="G86" s="4"/>
      <c r="H86" s="4"/>
      <c r="I86" s="4"/>
      <c r="J86" s="4"/>
      <c r="K86" s="4"/>
      <c r="L86" s="4"/>
      <c r="M86" s="4"/>
      <c r="N86" s="4"/>
      <c r="O86" s="4"/>
      <c r="Q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row>
    <row r="87" spans="3:48" ht="17.25" customHeight="1" x14ac:dyDescent="0.25">
      <c r="C87" s="4"/>
      <c r="D87" s="4"/>
      <c r="E87" s="4"/>
      <c r="F87" s="4"/>
      <c r="G87" s="4"/>
      <c r="H87" s="4"/>
      <c r="I87" s="4"/>
      <c r="J87" s="4"/>
      <c r="K87" s="4"/>
      <c r="L87" s="4"/>
      <c r="M87" s="4"/>
      <c r="N87" s="4"/>
      <c r="O87" s="4"/>
      <c r="Q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row>
    <row r="88" spans="3:48" ht="17.25" customHeight="1" x14ac:dyDescent="0.25">
      <c r="C88" s="4"/>
      <c r="D88" s="4"/>
      <c r="E88" s="4"/>
      <c r="F88" s="4"/>
      <c r="G88" s="4"/>
      <c r="H88" s="4"/>
      <c r="I88" s="4"/>
      <c r="J88" s="4"/>
      <c r="K88" s="4"/>
      <c r="L88" s="4"/>
      <c r="M88" s="4"/>
      <c r="N88" s="4"/>
      <c r="O88" s="4"/>
      <c r="Q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row>
    <row r="89" spans="3:48" ht="17.25" customHeight="1" x14ac:dyDescent="0.25">
      <c r="C89" s="4"/>
      <c r="D89" s="4"/>
      <c r="E89" s="4"/>
      <c r="F89" s="4"/>
      <c r="G89" s="4"/>
      <c r="H89" s="4"/>
      <c r="I89" s="4"/>
      <c r="J89" s="4"/>
      <c r="K89" s="4"/>
      <c r="L89" s="4"/>
      <c r="M89" s="4"/>
      <c r="N89" s="4"/>
      <c r="O89" s="4"/>
      <c r="Q89" s="4"/>
      <c r="V89" s="4"/>
      <c r="W89" s="4"/>
      <c r="X89" s="4"/>
      <c r="Y89" s="4"/>
      <c r="Z89" s="4"/>
      <c r="AA89" s="4"/>
      <c r="AB89" s="4"/>
      <c r="AC89" s="4"/>
    </row>
    <row r="90" spans="3:48" ht="17.25" customHeight="1" x14ac:dyDescent="0.25">
      <c r="C90" s="4"/>
      <c r="D90" s="4"/>
      <c r="E90" s="4"/>
      <c r="F90" s="4"/>
      <c r="G90" s="4"/>
      <c r="H90" s="4"/>
      <c r="I90" s="4"/>
      <c r="J90" s="4"/>
      <c r="K90" s="4"/>
      <c r="L90" s="4"/>
      <c r="M90" s="4"/>
      <c r="N90" s="4"/>
      <c r="O90" s="4"/>
      <c r="Q90" s="4"/>
      <c r="V90" s="4"/>
      <c r="W90" s="4"/>
      <c r="X90" s="4"/>
      <c r="Y90" s="4"/>
      <c r="Z90" s="4"/>
      <c r="AA90" s="4"/>
      <c r="AB90" s="4"/>
      <c r="AC90" s="4"/>
    </row>
    <row r="91" spans="3:48" ht="17.25" customHeight="1" x14ac:dyDescent="0.25">
      <c r="C91" s="4"/>
      <c r="D91" s="4"/>
      <c r="E91" s="4"/>
      <c r="F91" s="4"/>
      <c r="G91" s="4"/>
      <c r="H91" s="4"/>
      <c r="I91" s="4"/>
      <c r="J91" s="4"/>
      <c r="K91" s="4"/>
      <c r="L91" s="4"/>
      <c r="M91" s="4"/>
      <c r="N91" s="4"/>
      <c r="O91" s="4"/>
      <c r="Q91" s="4"/>
      <c r="R91" s="4"/>
      <c r="S91" s="4"/>
      <c r="T91" s="4"/>
      <c r="U91" s="4"/>
      <c r="V91" s="4"/>
      <c r="W91" s="4"/>
      <c r="X91" s="4"/>
      <c r="Y91" s="4"/>
      <c r="Z91" s="4"/>
      <c r="AA91" s="4"/>
      <c r="AB91" s="4"/>
      <c r="AC91" s="4"/>
    </row>
    <row r="92" spans="3:48" ht="17.25" customHeight="1" x14ac:dyDescent="0.25">
      <c r="C92" s="4"/>
      <c r="D92" s="4"/>
      <c r="E92" s="4"/>
      <c r="F92" s="4"/>
      <c r="G92" s="4"/>
      <c r="H92" s="4"/>
      <c r="I92" s="4"/>
      <c r="J92" s="4"/>
      <c r="K92" s="4"/>
      <c r="L92" s="4"/>
      <c r="M92" s="4"/>
      <c r="N92" s="4"/>
      <c r="O92" s="4"/>
      <c r="Q92" s="4"/>
      <c r="R92" s="4"/>
      <c r="S92" s="4"/>
      <c r="T92" s="4"/>
      <c r="U92" s="4"/>
      <c r="V92" s="4"/>
      <c r="W92" s="4"/>
      <c r="X92" s="4"/>
      <c r="Y92" s="4"/>
      <c r="Z92" s="4"/>
      <c r="AA92" s="4"/>
      <c r="AB92" s="4"/>
      <c r="AC92" s="4"/>
    </row>
    <row r="93" spans="3:48" ht="17.25" customHeight="1" x14ac:dyDescent="0.25">
      <c r="C93" s="4"/>
      <c r="D93" s="4"/>
      <c r="E93" s="4"/>
      <c r="F93" s="4"/>
      <c r="G93" s="4"/>
      <c r="H93" s="4"/>
      <c r="I93" s="4"/>
      <c r="J93" s="4"/>
      <c r="K93" s="4"/>
      <c r="L93" s="4"/>
      <c r="M93" s="4"/>
      <c r="N93" s="4"/>
      <c r="O93" s="4"/>
      <c r="Q93" s="4"/>
      <c r="R93" s="4"/>
      <c r="S93" s="4"/>
      <c r="T93" s="4"/>
      <c r="U93" s="4"/>
      <c r="V93" s="4"/>
      <c r="W93" s="4"/>
      <c r="X93" s="4"/>
      <c r="Y93" s="4"/>
      <c r="Z93" s="4"/>
      <c r="AA93" s="4"/>
      <c r="AB93" s="4"/>
      <c r="AC93" s="4"/>
    </row>
    <row r="94" spans="3:48" ht="17.25" customHeight="1" x14ac:dyDescent="0.25">
      <c r="C94" s="4"/>
      <c r="D94" s="4"/>
      <c r="E94" s="4"/>
      <c r="F94" s="4"/>
      <c r="G94" s="4"/>
      <c r="H94" s="4"/>
      <c r="I94" s="4"/>
      <c r="J94" s="4"/>
      <c r="K94" s="4"/>
      <c r="L94" s="4"/>
      <c r="M94" s="4"/>
      <c r="N94" s="4"/>
      <c r="O94" s="4"/>
      <c r="Q94" s="4"/>
      <c r="R94" s="4"/>
      <c r="S94" s="4"/>
      <c r="T94" s="4"/>
      <c r="U94" s="4"/>
      <c r="V94" s="4"/>
      <c r="W94" s="4"/>
      <c r="X94" s="4"/>
      <c r="Y94" s="4"/>
      <c r="Z94" s="4"/>
      <c r="AA94" s="4"/>
      <c r="AB94" s="4"/>
      <c r="AC94" s="4"/>
    </row>
    <row r="95" spans="3:48" ht="17.25" customHeight="1" x14ac:dyDescent="0.25">
      <c r="C95" s="4"/>
      <c r="D95" s="4"/>
      <c r="E95" s="4"/>
      <c r="F95" s="4"/>
      <c r="G95" s="4"/>
      <c r="H95" s="4"/>
      <c r="I95" s="4"/>
      <c r="J95" s="4"/>
      <c r="K95" s="4"/>
      <c r="L95" s="4"/>
      <c r="M95" s="4"/>
      <c r="N95" s="4"/>
      <c r="O95" s="4"/>
      <c r="Q95" s="4"/>
      <c r="R95" s="4"/>
      <c r="S95" s="4"/>
      <c r="T95" s="4"/>
      <c r="U95" s="4"/>
      <c r="V95" s="4"/>
      <c r="W95" s="4"/>
      <c r="X95" s="4"/>
      <c r="Y95" s="4"/>
      <c r="Z95" s="4"/>
      <c r="AA95" s="4"/>
      <c r="AB95" s="4"/>
      <c r="AC95" s="4"/>
    </row>
    <row r="96" spans="3:48" ht="17.25" customHeight="1" x14ac:dyDescent="0.25">
      <c r="C96" s="4"/>
      <c r="D96" s="4"/>
      <c r="E96" s="4"/>
      <c r="F96" s="4"/>
      <c r="G96" s="4"/>
      <c r="H96" s="4"/>
      <c r="I96" s="4"/>
      <c r="J96" s="4"/>
      <c r="K96" s="4"/>
      <c r="L96" s="4"/>
      <c r="M96" s="4"/>
      <c r="N96" s="4"/>
      <c r="O96" s="4"/>
      <c r="Q96" s="4"/>
      <c r="R96" s="4"/>
      <c r="S96" s="4"/>
      <c r="T96" s="4"/>
      <c r="U96" s="4"/>
      <c r="V96" s="4"/>
      <c r="W96" s="4"/>
      <c r="X96" s="4"/>
      <c r="Y96" s="4"/>
      <c r="Z96" s="4"/>
      <c r="AA96" s="4"/>
      <c r="AB96" s="4"/>
      <c r="AC96" s="4"/>
    </row>
    <row r="97" spans="3:29" ht="17.25" customHeight="1" x14ac:dyDescent="0.25">
      <c r="C97" s="4"/>
      <c r="D97" s="4"/>
      <c r="E97" s="4"/>
      <c r="F97" s="4"/>
      <c r="G97" s="4"/>
      <c r="H97" s="4"/>
      <c r="I97" s="4"/>
      <c r="J97" s="4"/>
      <c r="K97" s="4"/>
      <c r="L97" s="4"/>
      <c r="M97" s="4"/>
      <c r="N97" s="4"/>
      <c r="O97" s="4"/>
      <c r="Q97" s="4"/>
      <c r="V97" s="4"/>
      <c r="W97" s="4"/>
      <c r="X97" s="4"/>
      <c r="Y97" s="4"/>
      <c r="Z97" s="4"/>
      <c r="AA97" s="4"/>
      <c r="AB97" s="4"/>
      <c r="AC97" s="4"/>
    </row>
    <row r="98" spans="3:29" ht="17.25" customHeight="1" x14ac:dyDescent="0.25">
      <c r="C98" s="4"/>
      <c r="D98" s="4"/>
      <c r="E98" s="4"/>
      <c r="F98" s="4"/>
      <c r="G98" s="4"/>
      <c r="H98" s="4"/>
      <c r="I98" s="4"/>
      <c r="J98" s="4"/>
      <c r="K98" s="4"/>
      <c r="L98" s="4"/>
      <c r="M98" s="4"/>
      <c r="N98" s="4"/>
      <c r="O98" s="4"/>
      <c r="Q98" s="4"/>
      <c r="V98" s="4"/>
      <c r="W98" s="4"/>
      <c r="X98" s="4"/>
      <c r="Y98" s="4"/>
      <c r="Z98" s="4"/>
      <c r="AA98" s="4"/>
      <c r="AB98" s="4"/>
      <c r="AC98" s="4"/>
    </row>
    <row r="99" spans="3:29" ht="17.25" customHeight="1" x14ac:dyDescent="0.25">
      <c r="C99" s="4"/>
      <c r="D99" s="4"/>
      <c r="E99" s="4"/>
      <c r="F99" s="4"/>
      <c r="G99" s="4"/>
      <c r="H99" s="4"/>
      <c r="I99" s="4"/>
      <c r="J99" s="4"/>
      <c r="K99" s="4"/>
      <c r="L99" s="4"/>
      <c r="M99" s="4"/>
      <c r="N99" s="4"/>
      <c r="O99" s="4"/>
      <c r="Q99" s="4"/>
      <c r="V99" s="4"/>
      <c r="W99" s="4"/>
      <c r="X99" s="4"/>
      <c r="Y99" s="4"/>
      <c r="Z99" s="4"/>
      <c r="AA99" s="4"/>
      <c r="AB99" s="4"/>
      <c r="AC99" s="4"/>
    </row>
    <row r="100" spans="3:29" ht="17.25" customHeight="1" x14ac:dyDescent="0.25">
      <c r="C100" s="4"/>
      <c r="D100" s="4"/>
      <c r="E100" s="4"/>
      <c r="F100" s="4"/>
      <c r="G100" s="4"/>
      <c r="H100" s="4"/>
      <c r="I100" s="4"/>
      <c r="J100" s="4"/>
      <c r="K100" s="4"/>
      <c r="L100" s="4"/>
      <c r="M100" s="4"/>
      <c r="N100" s="4"/>
      <c r="O100" s="4"/>
      <c r="Q100" s="4"/>
    </row>
    <row r="101" spans="3:29" ht="17.25" customHeight="1" x14ac:dyDescent="0.25">
      <c r="C101" s="4"/>
      <c r="D101" s="4"/>
      <c r="E101" s="4"/>
      <c r="F101" s="4"/>
      <c r="G101" s="4"/>
      <c r="H101" s="4"/>
      <c r="I101" s="4"/>
      <c r="J101" s="4"/>
      <c r="K101" s="4"/>
      <c r="L101" s="4"/>
      <c r="M101" s="4"/>
      <c r="N101" s="4"/>
      <c r="O101" s="4"/>
    </row>
    <row r="102" spans="3:29" ht="17.25" customHeight="1" x14ac:dyDescent="0.25">
      <c r="C102" s="4"/>
      <c r="D102" s="4"/>
      <c r="E102" s="4"/>
      <c r="F102" s="4"/>
      <c r="G102" s="4"/>
      <c r="H102" s="4"/>
      <c r="I102" s="4"/>
      <c r="J102" s="4"/>
      <c r="K102" s="4"/>
      <c r="L102" s="4"/>
      <c r="M102" s="4"/>
      <c r="N102" s="4"/>
      <c r="O102" s="4"/>
    </row>
    <row r="103" spans="3:29" ht="17.25" customHeight="1" x14ac:dyDescent="0.25">
      <c r="C103" s="4"/>
      <c r="D103" s="4"/>
      <c r="E103" s="4"/>
      <c r="F103" s="4"/>
      <c r="G103" s="4"/>
      <c r="H103" s="4"/>
      <c r="I103" s="4"/>
      <c r="J103" s="4"/>
      <c r="K103" s="4"/>
      <c r="L103" s="4"/>
      <c r="M103" s="4"/>
      <c r="N103" s="4"/>
      <c r="O103" s="4"/>
    </row>
    <row r="104" spans="3:29" ht="17.25" customHeight="1" x14ac:dyDescent="0.25">
      <c r="C104" s="4"/>
      <c r="D104" s="4"/>
      <c r="E104" s="4"/>
      <c r="F104" s="4"/>
      <c r="G104" s="4"/>
      <c r="H104" s="4"/>
      <c r="I104" s="4"/>
      <c r="J104" s="4"/>
      <c r="K104" s="4"/>
      <c r="L104" s="4"/>
      <c r="M104" s="4"/>
      <c r="N104" s="4"/>
      <c r="O104" s="4"/>
    </row>
    <row r="105" spans="3:29" ht="17.25" customHeight="1" x14ac:dyDescent="0.25">
      <c r="C105" s="4"/>
      <c r="D105" s="4"/>
      <c r="E105" s="4"/>
      <c r="F105" s="4"/>
      <c r="G105" s="4"/>
      <c r="H105" s="4"/>
      <c r="I105" s="4"/>
      <c r="J105" s="4"/>
      <c r="K105" s="4"/>
      <c r="L105" s="4"/>
      <c r="M105" s="4"/>
      <c r="N105" s="4"/>
      <c r="O105" s="4"/>
    </row>
    <row r="106" spans="3:29" ht="17.25" customHeight="1" x14ac:dyDescent="0.25">
      <c r="C106" s="4"/>
      <c r="D106" s="4"/>
      <c r="E106" s="4"/>
      <c r="F106" s="4"/>
      <c r="G106" s="4"/>
      <c r="H106" s="4"/>
      <c r="I106" s="4"/>
      <c r="J106" s="4"/>
      <c r="K106" s="4"/>
      <c r="L106" s="4"/>
      <c r="M106" s="4"/>
      <c r="N106" s="4"/>
      <c r="O106" s="4"/>
    </row>
    <row r="107" spans="3:29" ht="17.25" customHeight="1" x14ac:dyDescent="0.25">
      <c r="C107" s="4"/>
      <c r="D107" s="4"/>
      <c r="E107" s="4"/>
      <c r="F107" s="4"/>
      <c r="G107" s="4"/>
      <c r="H107" s="4"/>
      <c r="I107" s="4"/>
      <c r="J107" s="4"/>
      <c r="K107" s="4"/>
      <c r="L107" s="4"/>
      <c r="M107" s="4"/>
      <c r="N107" s="4"/>
      <c r="O107" s="4"/>
    </row>
    <row r="108" spans="3:29" ht="17.25" customHeight="1" x14ac:dyDescent="0.25">
      <c r="C108" s="4"/>
      <c r="D108" s="4"/>
      <c r="E108" s="4"/>
      <c r="F108" s="4"/>
      <c r="G108" s="4"/>
      <c r="H108" s="4"/>
      <c r="I108" s="4"/>
      <c r="J108" s="4"/>
      <c r="K108" s="4"/>
      <c r="L108" s="4"/>
      <c r="M108" s="4"/>
      <c r="N108" s="4"/>
      <c r="O108" s="4"/>
    </row>
    <row r="109" spans="3:29" ht="17.25" customHeight="1" x14ac:dyDescent="0.25">
      <c r="C109" s="4"/>
      <c r="D109" s="4"/>
      <c r="E109" s="4"/>
      <c r="F109" s="4"/>
      <c r="G109" s="4"/>
      <c r="H109" s="4"/>
      <c r="I109" s="4"/>
      <c r="J109" s="4"/>
      <c r="K109" s="4"/>
      <c r="L109" s="4"/>
      <c r="M109" s="4"/>
      <c r="N109" s="4"/>
      <c r="O109" s="4"/>
    </row>
    <row r="110" spans="3:29" ht="17.25" customHeight="1" x14ac:dyDescent="0.25">
      <c r="C110" s="4"/>
      <c r="D110" s="4"/>
      <c r="E110" s="4"/>
      <c r="F110" s="4"/>
      <c r="G110" s="4"/>
      <c r="H110" s="4"/>
      <c r="I110" s="4"/>
      <c r="J110" s="4"/>
      <c r="K110" s="4"/>
      <c r="L110" s="4"/>
      <c r="M110" s="4"/>
      <c r="N110" s="4"/>
      <c r="O110" s="4"/>
    </row>
    <row r="111" spans="3:29" ht="17.25" customHeight="1" x14ac:dyDescent="0.25">
      <c r="C111" s="4"/>
      <c r="D111" s="4"/>
      <c r="E111" s="4"/>
      <c r="F111" s="4"/>
      <c r="G111" s="4"/>
      <c r="H111" s="4"/>
      <c r="I111" s="4"/>
      <c r="J111" s="4"/>
      <c r="K111" s="4"/>
      <c r="L111" s="4"/>
      <c r="M111" s="4"/>
      <c r="N111" s="4"/>
      <c r="O111" s="4"/>
    </row>
  </sheetData>
  <sheetProtection sheet="1" objects="1" scenarios="1" formatCells="0"/>
  <mergeCells count="50">
    <mergeCell ref="Q55:S56"/>
    <mergeCell ref="T55:T56"/>
    <mergeCell ref="U55:U56"/>
    <mergeCell ref="Q45:S46"/>
    <mergeCell ref="T45:T46"/>
    <mergeCell ref="U45:U46"/>
    <mergeCell ref="Q47:S48"/>
    <mergeCell ref="T47:T48"/>
    <mergeCell ref="U47:U48"/>
    <mergeCell ref="Q53:S54"/>
    <mergeCell ref="T53:T54"/>
    <mergeCell ref="U53:U54"/>
    <mergeCell ref="Q49:S50"/>
    <mergeCell ref="T49:T50"/>
    <mergeCell ref="U49:U50"/>
    <mergeCell ref="Q51:S52"/>
    <mergeCell ref="Q2:U2"/>
    <mergeCell ref="Q3:T3"/>
    <mergeCell ref="Q43:S44"/>
    <mergeCell ref="T43:U43"/>
    <mergeCell ref="O5:O6"/>
    <mergeCell ref="U3:U4"/>
    <mergeCell ref="Q41:U42"/>
    <mergeCell ref="Q16:U16"/>
    <mergeCell ref="U9:U10"/>
    <mergeCell ref="T51:T52"/>
    <mergeCell ref="U51:U52"/>
    <mergeCell ref="F5:F6"/>
    <mergeCell ref="G5:G6"/>
    <mergeCell ref="M5:M6"/>
    <mergeCell ref="N5:N6"/>
    <mergeCell ref="K5:K6"/>
    <mergeCell ref="L5:L6"/>
    <mergeCell ref="K39:L40"/>
    <mergeCell ref="B1:O1"/>
    <mergeCell ref="X35:Z41"/>
    <mergeCell ref="V60:V61"/>
    <mergeCell ref="B37:O38"/>
    <mergeCell ref="Q29:T29"/>
    <mergeCell ref="U29:U30"/>
    <mergeCell ref="F39:F40"/>
    <mergeCell ref="G39:G40"/>
    <mergeCell ref="H39:J39"/>
    <mergeCell ref="M39:M40"/>
    <mergeCell ref="O39:O40"/>
    <mergeCell ref="N39:N40"/>
    <mergeCell ref="Z20:AA27"/>
    <mergeCell ref="B2:O4"/>
    <mergeCell ref="X3:Z12"/>
    <mergeCell ref="H5:J5"/>
  </mergeCells>
  <conditionalFormatting sqref="T39">
    <cfRule type="cellIs" dxfId="14" priority="14" operator="lessThan">
      <formula>15</formula>
    </cfRule>
  </conditionalFormatting>
  <conditionalFormatting sqref="T31">
    <cfRule type="cellIs" dxfId="13" priority="17" operator="lessThan">
      <formula>30</formula>
    </cfRule>
  </conditionalFormatting>
  <conditionalFormatting sqref="T32">
    <cfRule type="cellIs" dxfId="12" priority="16" operator="lessThan">
      <formula>15</formula>
    </cfRule>
  </conditionalFormatting>
  <conditionalFormatting sqref="T33">
    <cfRule type="cellIs" dxfId="11" priority="15" operator="lessThan">
      <formula>30</formula>
    </cfRule>
  </conditionalFormatting>
  <conditionalFormatting sqref="T35">
    <cfRule type="cellIs" dxfId="10" priority="13" operator="lessThan">
      <formula>15</formula>
    </cfRule>
  </conditionalFormatting>
  <conditionalFormatting sqref="V62:V64 V69 U5:U8 U24:U28 U31:U33 V56:V59 U35:U40">
    <cfRule type="cellIs" dxfId="9" priority="12" operator="greaterThan">
      <formula>0</formula>
    </cfRule>
  </conditionalFormatting>
  <conditionalFormatting sqref="U5:U8">
    <cfRule type="cellIs" dxfId="8" priority="11" operator="greaterThan">
      <formula>0</formula>
    </cfRule>
  </conditionalFormatting>
  <conditionalFormatting sqref="U11:U14">
    <cfRule type="cellIs" dxfId="7" priority="10" operator="greaterThan">
      <formula>0</formula>
    </cfRule>
  </conditionalFormatting>
  <conditionalFormatting sqref="U19:U23">
    <cfRule type="cellIs" dxfId="6" priority="9" operator="greaterThan">
      <formula>0</formula>
    </cfRule>
  </conditionalFormatting>
  <conditionalFormatting sqref="U31:U33 U39">
    <cfRule type="cellIs" dxfId="5" priority="8" operator="greaterThan">
      <formula>0</formula>
    </cfRule>
  </conditionalFormatting>
  <conditionalFormatting sqref="T45:U45 T49:U49 T47:U47 T53:U53 T55:U55">
    <cfRule type="containsText" dxfId="4" priority="3" operator="containsText" text="YES!">
      <formula>NOT(ISERROR(SEARCH("YES!",T45)))</formula>
    </cfRule>
  </conditionalFormatting>
  <dataValidations count="4">
    <dataValidation type="list" allowBlank="1" showInputMessage="1" showErrorMessage="1" sqref="O20">
      <formula1>#REF!</formula1>
    </dataValidation>
    <dataValidation type="list" allowBlank="1" showInputMessage="1" showErrorMessage="1" sqref="O12 G47">
      <formula1>#REF!</formula1>
    </dataValidation>
    <dataValidation type="list" allowBlank="1" showInputMessage="1" showErrorMessage="1" sqref="O41:O56 O27:O36 O21:O25 O8:O11 O13:O19">
      <formula1>F8:G8</formula1>
    </dataValidation>
    <dataValidation type="list" allowBlank="1" showInputMessage="1" showErrorMessage="1" sqref="E50:E54 E27:E36 E41:E48 E8:E25">
      <formula1>$P$66:$P$72</formula1>
    </dataValidation>
  </dataValidations>
  <pageMargins left="0.7" right="0.7" top="0.75" bottom="0.75" header="0.3" footer="0.3"/>
  <pageSetup paperSize="9" orientation="portrait" r:id="rId1"/>
  <ignoredErrors>
    <ignoredError sqref="W15" unlockedFormula="1"/>
  </ignoredError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'JM-kraven'!$F$2:$F$5</xm:f>
          </x14:formula1>
          <xm:sqref>D21:D25 D8:D11 D13:D19</xm:sqref>
        </x14:dataValidation>
        <x14:dataValidation type="list" allowBlank="1" showInputMessage="1" showErrorMessage="1">
          <x14:formula1>
            <xm:f>'JM-kraven'!$A$1:$A$16</xm:f>
          </x14:formula1>
          <xm:sqref>F41:G46 F47 F48:G48</xm:sqref>
        </x14:dataValidation>
        <x14:dataValidation type="list" allowBlank="1" showInputMessage="1" showErrorMessage="1">
          <x14:formula1>
            <xm:f>'JM-kraven'!$A$3:$A$16</xm:f>
          </x14:formula1>
          <xm:sqref>F27:G36 F50:G54 F8:G13 G16:G25 F14:F25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BJ103"/>
  <sheetViews>
    <sheetView zoomScaleNormal="100" workbookViewId="0">
      <selection activeCell="P32" sqref="P32"/>
    </sheetView>
  </sheetViews>
  <sheetFormatPr defaultColWidth="9.140625" defaultRowHeight="17.25" customHeight="1" x14ac:dyDescent="0.25"/>
  <cols>
    <col min="1" max="1" width="1.42578125" style="4" customWidth="1"/>
    <col min="2" max="2" width="9.140625" style="5"/>
    <col min="3" max="3" width="35.140625" style="5" customWidth="1"/>
    <col min="4" max="5" width="9.140625" style="5"/>
    <col min="6" max="6" width="26.42578125" style="5" customWidth="1"/>
    <col min="7" max="7" width="27" style="5" customWidth="1"/>
    <col min="8" max="8" width="15.140625" style="5" customWidth="1"/>
    <col min="9" max="9" width="16.7109375" style="5" customWidth="1"/>
    <col min="10" max="10" width="15.140625" style="5" customWidth="1"/>
    <col min="11" max="11" width="14.28515625" style="5" customWidth="1"/>
    <col min="12" max="12" width="26.140625" style="5" customWidth="1"/>
    <col min="13" max="13" width="3.28515625" style="4" customWidth="1"/>
    <col min="14" max="14" width="28.42578125" style="5" customWidth="1"/>
    <col min="15" max="15" width="16" style="5" customWidth="1"/>
    <col min="16" max="16" width="14.7109375" style="5" customWidth="1"/>
    <col min="17" max="17" width="9.140625" style="5"/>
    <col min="18" max="18" width="18.42578125" style="5" customWidth="1"/>
    <col min="19" max="19" width="9.140625" style="4" customWidth="1"/>
    <col min="20" max="20" width="9.140625" style="4"/>
    <col min="21" max="21" width="6.140625" style="4" customWidth="1"/>
    <col min="22" max="16384" width="9.140625" style="5"/>
  </cols>
  <sheetData>
    <row r="1" spans="2:62" ht="21.75" customHeight="1" x14ac:dyDescent="0.25">
      <c r="B1" s="365" t="s">
        <v>28</v>
      </c>
      <c r="C1" s="365"/>
      <c r="D1" s="365"/>
      <c r="E1" s="365"/>
      <c r="F1" s="365"/>
      <c r="G1" s="365"/>
      <c r="H1" s="365"/>
      <c r="I1" s="365"/>
      <c r="J1" s="365"/>
      <c r="K1" s="365"/>
      <c r="L1" s="365"/>
      <c r="N1" s="4"/>
      <c r="O1" s="4"/>
      <c r="P1" s="4"/>
      <c r="Q1" s="4"/>
      <c r="R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row>
    <row r="2" spans="2:62" ht="31.5" customHeight="1" thickBot="1" x14ac:dyDescent="0.3">
      <c r="B2" s="258"/>
      <c r="C2" s="258"/>
      <c r="D2" s="258"/>
      <c r="E2" s="258"/>
      <c r="F2" s="258"/>
      <c r="G2" s="258"/>
      <c r="H2" s="258"/>
      <c r="I2" s="258"/>
      <c r="J2" s="258"/>
      <c r="K2" s="258"/>
      <c r="L2" s="258"/>
      <c r="N2" s="4"/>
      <c r="O2" s="4"/>
      <c r="P2" s="4"/>
      <c r="Q2" s="4"/>
      <c r="R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row>
    <row r="3" spans="2:62" ht="44.25" customHeight="1" x14ac:dyDescent="0.35">
      <c r="B3" s="289" t="s">
        <v>101</v>
      </c>
      <c r="C3" s="290"/>
      <c r="D3" s="290"/>
      <c r="E3" s="290"/>
      <c r="F3" s="290"/>
      <c r="G3" s="290"/>
      <c r="H3" s="290"/>
      <c r="I3" s="290"/>
      <c r="J3" s="290"/>
      <c r="K3" s="290"/>
      <c r="L3" s="291"/>
      <c r="N3" s="317" t="s">
        <v>66</v>
      </c>
      <c r="O3" s="318"/>
      <c r="P3" s="318"/>
      <c r="Q3" s="318"/>
      <c r="R3" s="319"/>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row>
    <row r="4" spans="2:62" ht="21" customHeight="1" thickBot="1" x14ac:dyDescent="0.4">
      <c r="B4" s="295"/>
      <c r="C4" s="296"/>
      <c r="D4" s="296"/>
      <c r="E4" s="296"/>
      <c r="F4" s="296"/>
      <c r="G4" s="296"/>
      <c r="H4" s="296"/>
      <c r="I4" s="296"/>
      <c r="J4" s="296"/>
      <c r="K4" s="296"/>
      <c r="L4" s="297"/>
      <c r="N4" s="370" t="s">
        <v>102</v>
      </c>
      <c r="O4" s="371"/>
      <c r="P4" s="371"/>
      <c r="Q4" s="371"/>
      <c r="R4" s="328" t="s">
        <v>104</v>
      </c>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row>
    <row r="5" spans="2:62" ht="25.5" customHeight="1" x14ac:dyDescent="0.3">
      <c r="B5" s="114"/>
      <c r="C5" s="9"/>
      <c r="D5" s="9"/>
      <c r="E5" s="9"/>
      <c r="F5" s="280" t="s">
        <v>48</v>
      </c>
      <c r="G5" s="282" t="s">
        <v>49</v>
      </c>
      <c r="H5" s="284" t="s">
        <v>43</v>
      </c>
      <c r="I5" s="285"/>
      <c r="J5" s="286"/>
      <c r="K5" s="287" t="s">
        <v>47</v>
      </c>
      <c r="L5" s="372" t="s">
        <v>100</v>
      </c>
      <c r="N5" s="62" t="s">
        <v>56</v>
      </c>
      <c r="O5" s="63"/>
      <c r="P5" s="64" t="s">
        <v>52</v>
      </c>
      <c r="Q5" s="64" t="s">
        <v>103</v>
      </c>
      <c r="R5" s="328"/>
      <c r="S5" s="7"/>
      <c r="T5" s="7"/>
      <c r="U5" s="7"/>
      <c r="V5" s="23"/>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row>
    <row r="6" spans="2:62" ht="36" customHeight="1" x14ac:dyDescent="0.25">
      <c r="B6" s="8" t="s">
        <v>39</v>
      </c>
      <c r="C6" s="9" t="s">
        <v>40</v>
      </c>
      <c r="D6" s="9" t="s">
        <v>41</v>
      </c>
      <c r="E6" s="9" t="s">
        <v>42</v>
      </c>
      <c r="F6" s="280"/>
      <c r="G6" s="282"/>
      <c r="H6" s="110" t="s">
        <v>44</v>
      </c>
      <c r="I6" s="203" t="s">
        <v>45</v>
      </c>
      <c r="J6" s="203" t="s">
        <v>46</v>
      </c>
      <c r="K6" s="287"/>
      <c r="L6" s="373"/>
      <c r="N6" s="156" t="s">
        <v>67</v>
      </c>
      <c r="O6" s="157"/>
      <c r="P6" s="67">
        <f>SUMIFS(D7:D48,L7:L48,"Forestry Science")</f>
        <v>0</v>
      </c>
      <c r="Q6" s="67">
        <v>135</v>
      </c>
      <c r="R6" s="68">
        <f>IF((Q6-P6)&lt;0,0,SUM(Q6-P6))</f>
        <v>135</v>
      </c>
      <c r="S6" s="7"/>
      <c r="T6" s="185">
        <f>IF(R6&lt;=0,Q6,P6)</f>
        <v>0</v>
      </c>
      <c r="V6" s="23"/>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row>
    <row r="7" spans="2:62" ht="21" customHeight="1" x14ac:dyDescent="0.25">
      <c r="B7" s="147"/>
      <c r="C7" s="148"/>
      <c r="D7" s="36"/>
      <c r="E7" s="36"/>
      <c r="F7" s="149"/>
      <c r="G7" s="36"/>
      <c r="H7" s="36"/>
      <c r="I7" s="36"/>
      <c r="J7" s="36"/>
      <c r="K7" s="36"/>
      <c r="L7" s="150"/>
      <c r="M7" s="19"/>
      <c r="N7" s="69" t="s">
        <v>44</v>
      </c>
      <c r="O7" s="66"/>
      <c r="P7" s="70">
        <f>SUM(H7:H48)</f>
        <v>0</v>
      </c>
      <c r="Q7" s="70">
        <v>15</v>
      </c>
      <c r="R7" s="68">
        <f t="shared" ref="R7:R15" si="0">IF((Q7-P7)&lt;0,0,SUM(Q7-P7))</f>
        <v>15</v>
      </c>
      <c r="S7" s="19"/>
      <c r="T7" s="48"/>
      <c r="V7" s="23"/>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row>
    <row r="8" spans="2:62" ht="21" customHeight="1" x14ac:dyDescent="0.25">
      <c r="B8" s="147"/>
      <c r="C8" s="148"/>
      <c r="D8" s="36"/>
      <c r="E8" s="36"/>
      <c r="F8" s="149"/>
      <c r="G8" s="36"/>
      <c r="H8" s="36"/>
      <c r="I8" s="36"/>
      <c r="J8" s="36"/>
      <c r="K8" s="36"/>
      <c r="L8" s="150"/>
      <c r="N8" s="69" t="s">
        <v>45</v>
      </c>
      <c r="O8" s="66"/>
      <c r="P8" s="70">
        <f>SUM(I7:I48)</f>
        <v>0</v>
      </c>
      <c r="Q8" s="70">
        <v>15</v>
      </c>
      <c r="R8" s="68">
        <f t="shared" si="0"/>
        <v>15</v>
      </c>
      <c r="S8" s="19"/>
      <c r="T8" s="48"/>
      <c r="V8" s="23"/>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row>
    <row r="9" spans="2:62" ht="21" customHeight="1" x14ac:dyDescent="0.25">
      <c r="B9" s="147"/>
      <c r="C9" s="148"/>
      <c r="D9" s="36"/>
      <c r="E9" s="36"/>
      <c r="F9" s="149"/>
      <c r="G9" s="36"/>
      <c r="H9" s="36"/>
      <c r="I9" s="36"/>
      <c r="J9" s="36"/>
      <c r="K9" s="36"/>
      <c r="L9" s="150"/>
      <c r="N9" s="69" t="s">
        <v>46</v>
      </c>
      <c r="O9" s="71"/>
      <c r="P9" s="70">
        <f>SUM(J7:J48)</f>
        <v>0</v>
      </c>
      <c r="Q9" s="72">
        <v>15</v>
      </c>
      <c r="R9" s="68">
        <f t="shared" si="0"/>
        <v>15</v>
      </c>
      <c r="S9" s="19"/>
      <c r="T9" s="48"/>
      <c r="V9" s="23"/>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row>
    <row r="10" spans="2:62" ht="21" customHeight="1" x14ac:dyDescent="0.25">
      <c r="B10" s="147"/>
      <c r="C10" s="148"/>
      <c r="D10" s="36"/>
      <c r="E10" s="36"/>
      <c r="F10" s="149"/>
      <c r="G10" s="36"/>
      <c r="H10" s="36"/>
      <c r="I10" s="36"/>
      <c r="J10" s="36"/>
      <c r="K10" s="36"/>
      <c r="L10" s="150"/>
      <c r="N10" s="69" t="s">
        <v>64</v>
      </c>
      <c r="O10" s="71"/>
      <c r="P10" s="70">
        <f>SUMIFS(D7:D48,L7:L48,"Skogsbruksvetenskap",E7:E48,"G2F")</f>
        <v>0</v>
      </c>
      <c r="Q10" s="72">
        <v>15</v>
      </c>
      <c r="R10" s="68">
        <f t="shared" si="0"/>
        <v>15</v>
      </c>
      <c r="S10" s="19"/>
      <c r="T10" s="48"/>
      <c r="V10" s="23"/>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row>
    <row r="11" spans="2:62" ht="21" customHeight="1" x14ac:dyDescent="0.25">
      <c r="B11" s="147"/>
      <c r="C11" s="148"/>
      <c r="D11" s="36"/>
      <c r="E11" s="36"/>
      <c r="F11" s="149"/>
      <c r="G11" s="36"/>
      <c r="H11" s="36"/>
      <c r="I11" s="36"/>
      <c r="J11" s="36"/>
      <c r="K11" s="36"/>
      <c r="L11" s="150"/>
      <c r="N11" s="69" t="s">
        <v>105</v>
      </c>
      <c r="O11" s="71"/>
      <c r="P11" s="70">
        <f>SUMIFS(D7:D48,L7:L48,"Skogsbruksvetenskap",E7:E48,"A1N")+SUMIFS(D7:D48,L7:L48,"Skogsbruksvetenskap",E7:E48,"A1F")</f>
        <v>0</v>
      </c>
      <c r="Q11" s="72">
        <v>30</v>
      </c>
      <c r="R11" s="68">
        <f t="shared" si="0"/>
        <v>30</v>
      </c>
      <c r="S11" s="19"/>
      <c r="T11" s="48"/>
      <c r="V11" s="23"/>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row>
    <row r="12" spans="2:62" ht="21" customHeight="1" x14ac:dyDescent="0.25">
      <c r="B12" s="147"/>
      <c r="C12" s="148"/>
      <c r="D12" s="131"/>
      <c r="E12" s="131"/>
      <c r="F12" s="151"/>
      <c r="G12" s="131"/>
      <c r="H12" s="131"/>
      <c r="I12" s="131"/>
      <c r="J12" s="131"/>
      <c r="K12" s="131"/>
      <c r="L12" s="150"/>
      <c r="N12" s="158" t="s">
        <v>71</v>
      </c>
      <c r="O12" s="159"/>
      <c r="P12" s="67">
        <f>SUMIFS(D7:D48,L7:L48,"Biologi")</f>
        <v>0</v>
      </c>
      <c r="Q12" s="67">
        <v>30</v>
      </c>
      <c r="R12" s="68">
        <f t="shared" si="0"/>
        <v>30</v>
      </c>
      <c r="S12" s="19"/>
      <c r="T12" s="185">
        <f t="shared" ref="T12:T14" si="1">IF(R12&lt;=0,Q12,P12)</f>
        <v>0</v>
      </c>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row>
    <row r="13" spans="2:62" ht="21" customHeight="1" x14ac:dyDescent="0.25">
      <c r="B13" s="147"/>
      <c r="C13" s="37"/>
      <c r="D13" s="36"/>
      <c r="E13" s="36"/>
      <c r="F13" s="149"/>
      <c r="G13" s="36"/>
      <c r="H13" s="36"/>
      <c r="I13" s="36"/>
      <c r="J13" s="36"/>
      <c r="K13" s="36"/>
      <c r="L13" s="150"/>
      <c r="N13" s="160" t="s">
        <v>72</v>
      </c>
      <c r="O13" s="66"/>
      <c r="P13" s="70">
        <f>SUM(K7:K48)</f>
        <v>0</v>
      </c>
      <c r="Q13" s="70">
        <v>15</v>
      </c>
      <c r="R13" s="68">
        <f t="shared" si="0"/>
        <v>15</v>
      </c>
      <c r="T13" s="48"/>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row>
    <row r="14" spans="2:62" ht="21" customHeight="1" x14ac:dyDescent="0.25">
      <c r="B14" s="147"/>
      <c r="C14" s="37"/>
      <c r="D14" s="36"/>
      <c r="E14" s="36"/>
      <c r="F14" s="149"/>
      <c r="G14" s="36"/>
      <c r="H14" s="36"/>
      <c r="I14" s="36"/>
      <c r="J14" s="36"/>
      <c r="K14" s="36"/>
      <c r="L14" s="150"/>
      <c r="N14" s="158" t="s">
        <v>106</v>
      </c>
      <c r="O14" s="66"/>
      <c r="P14" s="67">
        <f>SUMIFS(D7:D48,L7:L48,"Företagsekonomi")+SUMIFS(D7:D48,L7:L48,"Nationalekonomi")+SUMIFS(D7:D48,L7:L48,"Bioekonomimanagement")</f>
        <v>0</v>
      </c>
      <c r="Q14" s="67">
        <v>30</v>
      </c>
      <c r="R14" s="68">
        <f t="shared" si="0"/>
        <v>30</v>
      </c>
      <c r="T14" s="185">
        <f t="shared" si="1"/>
        <v>0</v>
      </c>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row>
    <row r="15" spans="2:62" ht="21" customHeight="1" thickBot="1" x14ac:dyDescent="0.3">
      <c r="B15" s="147"/>
      <c r="C15" s="37"/>
      <c r="D15" s="36"/>
      <c r="E15" s="36"/>
      <c r="F15" s="149"/>
      <c r="G15" s="36"/>
      <c r="H15" s="36"/>
      <c r="I15" s="36"/>
      <c r="J15" s="36"/>
      <c r="K15" s="36"/>
      <c r="L15" s="150"/>
      <c r="N15" s="161" t="s">
        <v>73</v>
      </c>
      <c r="O15" s="162"/>
      <c r="P15" s="163">
        <f>SUMIFS(D7:D48,L7:L48,"Företagsekonomi")</f>
        <v>0</v>
      </c>
      <c r="Q15" s="163">
        <v>15</v>
      </c>
      <c r="R15" s="189">
        <f t="shared" si="0"/>
        <v>15</v>
      </c>
      <c r="T15" s="48"/>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row>
    <row r="16" spans="2:62" ht="21" customHeight="1" x14ac:dyDescent="0.35">
      <c r="B16" s="147"/>
      <c r="C16" s="37"/>
      <c r="D16" s="36"/>
      <c r="E16" s="36"/>
      <c r="F16" s="149"/>
      <c r="G16" s="36"/>
      <c r="H16" s="36"/>
      <c r="I16" s="36"/>
      <c r="J16" s="36"/>
      <c r="K16" s="36"/>
      <c r="L16" s="150"/>
      <c r="N16" s="366" t="s">
        <v>15</v>
      </c>
      <c r="O16" s="367"/>
      <c r="P16" s="367"/>
      <c r="Q16" s="367"/>
      <c r="R16" s="368" t="s">
        <v>14</v>
      </c>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row>
    <row r="17" spans="2:62" ht="21" customHeight="1" x14ac:dyDescent="0.3">
      <c r="B17" s="147"/>
      <c r="C17" s="37"/>
      <c r="D17" s="36"/>
      <c r="E17" s="36"/>
      <c r="F17" s="149"/>
      <c r="G17" s="36"/>
      <c r="H17" s="36"/>
      <c r="I17" s="36"/>
      <c r="J17" s="36"/>
      <c r="K17" s="36"/>
      <c r="L17" s="150"/>
      <c r="N17" s="164" t="s">
        <v>8</v>
      </c>
      <c r="O17" s="76"/>
      <c r="P17" s="76" t="s">
        <v>0</v>
      </c>
      <c r="Q17" s="76" t="s">
        <v>1</v>
      </c>
      <c r="R17" s="369"/>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row>
    <row r="18" spans="2:62" ht="21" customHeight="1" x14ac:dyDescent="0.25">
      <c r="B18" s="147"/>
      <c r="C18" s="37"/>
      <c r="D18" s="36"/>
      <c r="E18" s="36"/>
      <c r="F18" s="149"/>
      <c r="G18" s="36"/>
      <c r="H18" s="36"/>
      <c r="I18" s="36"/>
      <c r="J18" s="36"/>
      <c r="K18" s="36"/>
      <c r="L18" s="150"/>
      <c r="N18" s="165" t="s">
        <v>107</v>
      </c>
      <c r="O18" s="166"/>
      <c r="P18" s="187">
        <f>SUM(D7:D48)-(T6+T12+T14)-SUMIFS(D7:D48,L7:L48,"Annat ämne")</f>
        <v>0</v>
      </c>
      <c r="Q18" s="167">
        <v>105</v>
      </c>
      <c r="R18" s="190">
        <f>IF((Q18-P18)&lt;0,0,SUM(Q18-P18))</f>
        <v>105</v>
      </c>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row>
    <row r="19" spans="2:62" ht="21" customHeight="1" x14ac:dyDescent="0.25">
      <c r="B19" s="147"/>
      <c r="C19" s="37"/>
      <c r="D19" s="36"/>
      <c r="E19" s="36"/>
      <c r="F19" s="149"/>
      <c r="G19" s="36"/>
      <c r="H19" s="36"/>
      <c r="I19" s="36"/>
      <c r="J19" s="36"/>
      <c r="K19" s="36"/>
      <c r="L19" s="150"/>
      <c r="N19" s="168" t="s">
        <v>108</v>
      </c>
      <c r="O19" s="77"/>
      <c r="P19" s="78">
        <f>SUMIFS(D7:D48,E7:E48,"G2E")</f>
        <v>0</v>
      </c>
      <c r="Q19" s="78">
        <v>15</v>
      </c>
      <c r="R19" s="68">
        <f t="shared" ref="R19:R26" si="2">IF((Q19-P19)&lt;0,0,SUM(Q19-P19))</f>
        <v>15</v>
      </c>
      <c r="V19" s="115"/>
      <c r="W19" s="115"/>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row>
    <row r="20" spans="2:62" ht="21" customHeight="1" x14ac:dyDescent="0.25">
      <c r="B20" s="147"/>
      <c r="C20" s="37"/>
      <c r="D20" s="36"/>
      <c r="E20" s="36"/>
      <c r="F20" s="149"/>
      <c r="G20" s="36"/>
      <c r="H20" s="36"/>
      <c r="I20" s="36"/>
      <c r="J20" s="36"/>
      <c r="K20" s="36"/>
      <c r="L20" s="150"/>
      <c r="N20" s="168" t="s">
        <v>76</v>
      </c>
      <c r="O20" s="77"/>
      <c r="P20" s="78">
        <f>SUMIFS(D7:D48,E7:E48,"A1N")+SUMIFS(D7:D48,E7:E48,"A1F")+SUMIFS(D7:D48,E7:E48,"A2E")</f>
        <v>0</v>
      </c>
      <c r="Q20" s="78">
        <v>90</v>
      </c>
      <c r="R20" s="68">
        <f>IF((Q20-P20)&lt;0,0,SUM(Q20-P20))</f>
        <v>90</v>
      </c>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row>
    <row r="21" spans="2:62" ht="21" customHeight="1" x14ac:dyDescent="0.25">
      <c r="B21" s="147"/>
      <c r="C21" s="37"/>
      <c r="D21" s="36"/>
      <c r="E21" s="36"/>
      <c r="F21" s="149"/>
      <c r="G21" s="36"/>
      <c r="H21" s="36"/>
      <c r="I21" s="36"/>
      <c r="J21" s="36"/>
      <c r="K21" s="36"/>
      <c r="L21" s="150"/>
      <c r="N21" s="165" t="s">
        <v>109</v>
      </c>
      <c r="O21" s="77"/>
      <c r="P21" s="78"/>
      <c r="Q21" s="78"/>
      <c r="R21" s="68"/>
      <c r="U21" s="356" t="s">
        <v>59</v>
      </c>
      <c r="V21" s="357"/>
      <c r="W21" s="358"/>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row>
    <row r="22" spans="2:62" ht="21" customHeight="1" x14ac:dyDescent="0.25">
      <c r="B22" s="147"/>
      <c r="C22" s="37"/>
      <c r="D22" s="36"/>
      <c r="E22" s="36"/>
      <c r="F22" s="149"/>
      <c r="G22" s="36"/>
      <c r="H22" s="36"/>
      <c r="I22" s="36"/>
      <c r="J22" s="36"/>
      <c r="K22" s="36"/>
      <c r="L22" s="150"/>
      <c r="N22" s="169" t="s">
        <v>110</v>
      </c>
      <c r="O22" s="77"/>
      <c r="P22" s="80">
        <f>SUMIFS(D7:D48,L7:L48,"Biologi",E7:E48,"A1N")+SUMIFS(D7:D48,L7:L48,"Biologi",E7:E48,"A1F")+SUMIFS(D7:D48,L7:L48,"Biologi",E7:E48,"A2E")</f>
        <v>0</v>
      </c>
      <c r="Q22" s="80">
        <v>60</v>
      </c>
      <c r="R22" s="68">
        <f t="shared" si="2"/>
        <v>60</v>
      </c>
      <c r="U22" s="359"/>
      <c r="V22" s="360"/>
      <c r="W22" s="361"/>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row>
    <row r="23" spans="2:62" ht="21" customHeight="1" x14ac:dyDescent="0.25">
      <c r="B23" s="147"/>
      <c r="C23" s="37"/>
      <c r="D23" s="36"/>
      <c r="E23" s="36"/>
      <c r="F23" s="149"/>
      <c r="G23" s="36"/>
      <c r="H23" s="36"/>
      <c r="I23" s="36"/>
      <c r="J23" s="36"/>
      <c r="K23" s="36"/>
      <c r="L23" s="150"/>
      <c r="N23" s="169" t="s">
        <v>77</v>
      </c>
      <c r="O23" s="77"/>
      <c r="P23" s="80">
        <f>SUMIFS(D7:D48,L7:L48,"Skogsbruksvetenskap",E7:E48,"A1N")+SUMIFS(D7:D48,L7:L48,"Skogsbruksvetenskap",E7:E48,"A1F")+SUMIFS(D7:D48,L7:L48,"Skogsbruksvetenskap",E7:E48,"A2E")</f>
        <v>0</v>
      </c>
      <c r="Q23" s="80">
        <v>60</v>
      </c>
      <c r="R23" s="68">
        <f t="shared" si="2"/>
        <v>60</v>
      </c>
      <c r="U23" s="359"/>
      <c r="V23" s="360"/>
      <c r="W23" s="361"/>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row>
    <row r="24" spans="2:62" ht="21" customHeight="1" x14ac:dyDescent="0.25">
      <c r="B24" s="147"/>
      <c r="C24" s="37"/>
      <c r="D24" s="36"/>
      <c r="E24" s="36"/>
      <c r="F24" s="149"/>
      <c r="G24" s="36"/>
      <c r="H24" s="148"/>
      <c r="I24" s="148"/>
      <c r="J24" s="148"/>
      <c r="K24" s="148"/>
      <c r="L24" s="150"/>
      <c r="N24" s="169" t="s">
        <v>73</v>
      </c>
      <c r="O24" s="77"/>
      <c r="P24" s="80">
        <f>SUMIFS(D7:D48,L7:L48,"Företagsekonomi",E7:E48,"A1N")+SUMIFS(D7:D48,L7:L48,"Företagsekonomi",E7:E48,"A1F")+SUMIFS(D7:D48,L7:L48,"Företagsekonomi",E7:E48,"A2E")</f>
        <v>0</v>
      </c>
      <c r="Q24" s="80">
        <v>60</v>
      </c>
      <c r="R24" s="68">
        <f t="shared" si="2"/>
        <v>60</v>
      </c>
      <c r="U24" s="359"/>
      <c r="V24" s="360"/>
      <c r="W24" s="361"/>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row>
    <row r="25" spans="2:62" ht="21" customHeight="1" x14ac:dyDescent="0.25">
      <c r="B25" s="147"/>
      <c r="C25" s="37"/>
      <c r="D25" s="36"/>
      <c r="E25" s="36"/>
      <c r="F25" s="149"/>
      <c r="G25" s="36"/>
      <c r="H25" s="148"/>
      <c r="I25" s="148"/>
      <c r="J25" s="148"/>
      <c r="K25" s="148"/>
      <c r="L25" s="150"/>
      <c r="N25" s="169" t="s">
        <v>78</v>
      </c>
      <c r="O25" s="77"/>
      <c r="P25" s="80">
        <f>SUMIFS(D7:D48,L7:L48,"Bioekonomimanagement",E7:E48,"A1N")+SUMIFS(D7:D48,L7:L48,"Bioekonomimanagement",E7:E48,"A1F")+SUMIFS(D7:D48,L7:L48,"Bioekonomimanagement",E7:E48,"A2E")</f>
        <v>0</v>
      </c>
      <c r="Q25" s="80">
        <v>60</v>
      </c>
      <c r="R25" s="68">
        <f t="shared" si="2"/>
        <v>60</v>
      </c>
      <c r="U25" s="359"/>
      <c r="V25" s="360"/>
      <c r="W25" s="361"/>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row>
    <row r="26" spans="2:62" ht="21" customHeight="1" thickBot="1" x14ac:dyDescent="0.3">
      <c r="B26" s="147"/>
      <c r="C26" s="37"/>
      <c r="D26" s="36"/>
      <c r="E26" s="36"/>
      <c r="F26" s="149"/>
      <c r="G26" s="36"/>
      <c r="H26" s="37"/>
      <c r="I26" s="37"/>
      <c r="J26" s="37"/>
      <c r="K26" s="37"/>
      <c r="L26" s="150"/>
      <c r="N26" s="170" t="s">
        <v>111</v>
      </c>
      <c r="O26" s="171"/>
      <c r="P26" s="83">
        <f>SUMIFS(D7:D48,E7:E48,"A2E")</f>
        <v>0</v>
      </c>
      <c r="Q26" s="172">
        <v>30</v>
      </c>
      <c r="R26" s="189">
        <f t="shared" si="2"/>
        <v>30</v>
      </c>
      <c r="U26" s="359"/>
      <c r="V26" s="360"/>
      <c r="W26" s="361"/>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row>
    <row r="27" spans="2:62" ht="21" customHeight="1" thickBot="1" x14ac:dyDescent="0.35">
      <c r="B27" s="147"/>
      <c r="C27" s="37"/>
      <c r="D27" s="36"/>
      <c r="E27" s="36"/>
      <c r="F27" s="149"/>
      <c r="G27" s="36"/>
      <c r="H27" s="37"/>
      <c r="I27" s="152"/>
      <c r="J27" s="152"/>
      <c r="K27" s="132"/>
      <c r="L27" s="150"/>
      <c r="N27" s="173" t="s">
        <v>80</v>
      </c>
      <c r="O27" s="174"/>
      <c r="P27" s="175">
        <f>SUM(D7:D48)</f>
        <v>0</v>
      </c>
      <c r="Q27" s="175">
        <v>300</v>
      </c>
      <c r="R27" s="176">
        <f>IF((Q27-P27)&lt;0,0,SUM(Q27-P27))</f>
        <v>300</v>
      </c>
      <c r="U27" s="362"/>
      <c r="V27" s="363"/>
      <c r="W27" s="36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row>
    <row r="28" spans="2:62" ht="21" customHeight="1" x14ac:dyDescent="0.25">
      <c r="B28" s="147"/>
      <c r="C28" s="37"/>
      <c r="D28" s="36"/>
      <c r="E28" s="36"/>
      <c r="F28" s="149"/>
      <c r="G28" s="36"/>
      <c r="H28" s="37"/>
      <c r="I28" s="152"/>
      <c r="J28" s="152"/>
      <c r="K28" s="132"/>
      <c r="L28" s="150"/>
      <c r="N28" s="153"/>
      <c r="O28" s="153"/>
      <c r="P28" s="25"/>
      <c r="Q28" s="154"/>
      <c r="R28" s="41"/>
      <c r="V28" s="115"/>
      <c r="W28" s="115"/>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row>
    <row r="29" spans="2:62" ht="21" customHeight="1" x14ac:dyDescent="0.25">
      <c r="B29" s="147"/>
      <c r="C29" s="37"/>
      <c r="D29" s="36"/>
      <c r="E29" s="36"/>
      <c r="F29" s="149"/>
      <c r="G29" s="36"/>
      <c r="H29" s="37"/>
      <c r="I29" s="152"/>
      <c r="J29" s="152"/>
      <c r="K29" s="132"/>
      <c r="L29" s="150"/>
      <c r="N29" s="153"/>
      <c r="O29" s="153"/>
      <c r="P29" s="25"/>
      <c r="Q29" s="154"/>
      <c r="R29" s="41"/>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row>
    <row r="30" spans="2:62" ht="21" customHeight="1" x14ac:dyDescent="0.25">
      <c r="B30" s="147"/>
      <c r="C30" s="37"/>
      <c r="D30" s="36"/>
      <c r="E30" s="36"/>
      <c r="F30" s="149"/>
      <c r="G30" s="36"/>
      <c r="H30" s="37"/>
      <c r="I30" s="152"/>
      <c r="J30" s="152"/>
      <c r="K30" s="132"/>
      <c r="L30" s="150"/>
      <c r="N30" s="153"/>
      <c r="O30" s="153"/>
      <c r="P30" s="25"/>
      <c r="Q30" s="154"/>
      <c r="R30" s="41"/>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row>
    <row r="31" spans="2:62" ht="21" customHeight="1" x14ac:dyDescent="0.25">
      <c r="B31" s="147"/>
      <c r="C31" s="37"/>
      <c r="D31" s="36"/>
      <c r="E31" s="36"/>
      <c r="F31" s="149"/>
      <c r="G31" s="36"/>
      <c r="H31" s="37"/>
      <c r="I31" s="152"/>
      <c r="J31" s="152"/>
      <c r="K31" s="132"/>
      <c r="L31" s="150"/>
      <c r="N31" s="153"/>
      <c r="O31" s="153"/>
      <c r="P31" s="25"/>
      <c r="Q31" s="154"/>
      <c r="R31" s="41"/>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row>
    <row r="32" spans="2:62" ht="21" customHeight="1" x14ac:dyDescent="0.25">
      <c r="B32" s="147"/>
      <c r="C32" s="37"/>
      <c r="D32" s="36"/>
      <c r="E32" s="36"/>
      <c r="F32" s="149"/>
      <c r="G32" s="36"/>
      <c r="H32" s="37"/>
      <c r="I32" s="37"/>
      <c r="J32" s="37"/>
      <c r="K32" s="37"/>
      <c r="L32" s="150"/>
      <c r="N32" s="153"/>
      <c r="O32" s="153"/>
      <c r="P32" s="25"/>
      <c r="Q32" s="154"/>
      <c r="R32" s="41"/>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row>
    <row r="33" spans="2:62" ht="21" customHeight="1" x14ac:dyDescent="0.25">
      <c r="B33" s="195"/>
      <c r="C33" s="193"/>
      <c r="D33" s="36"/>
      <c r="E33" s="36"/>
      <c r="F33" s="149"/>
      <c r="G33" s="36"/>
      <c r="H33" s="193"/>
      <c r="I33" s="193"/>
      <c r="J33" s="193"/>
      <c r="K33" s="193"/>
      <c r="L33" s="150"/>
      <c r="N33" s="153"/>
      <c r="O33" s="153"/>
      <c r="P33" s="25"/>
      <c r="Q33" s="154"/>
      <c r="R33" s="41"/>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row>
    <row r="34" spans="2:62" ht="21" customHeight="1" x14ac:dyDescent="0.25">
      <c r="B34" s="195"/>
      <c r="C34" s="193"/>
      <c r="D34" s="36"/>
      <c r="E34" s="36"/>
      <c r="F34" s="149"/>
      <c r="G34" s="36"/>
      <c r="H34" s="193"/>
      <c r="I34" s="193"/>
      <c r="J34" s="193"/>
      <c r="K34" s="193"/>
      <c r="L34" s="150"/>
      <c r="N34" s="153"/>
      <c r="O34" s="153"/>
      <c r="P34" s="25"/>
      <c r="Q34" s="154"/>
      <c r="R34" s="41"/>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row>
    <row r="35" spans="2:62" ht="19.5" customHeight="1" x14ac:dyDescent="0.25">
      <c r="B35" s="196"/>
      <c r="C35" s="192"/>
      <c r="D35" s="36"/>
      <c r="E35" s="36"/>
      <c r="F35" s="149"/>
      <c r="G35" s="36"/>
      <c r="H35" s="194"/>
      <c r="I35" s="194"/>
      <c r="J35" s="194"/>
      <c r="K35" s="191"/>
      <c r="L35" s="150"/>
      <c r="N35" s="4"/>
      <c r="O35" s="4"/>
      <c r="P35" s="4"/>
      <c r="Q35" s="4"/>
      <c r="R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row>
    <row r="36" spans="2:62" ht="22.5" customHeight="1" x14ac:dyDescent="0.25">
      <c r="B36" s="196"/>
      <c r="C36" s="192"/>
      <c r="D36" s="36"/>
      <c r="E36" s="36"/>
      <c r="F36" s="149"/>
      <c r="G36" s="36"/>
      <c r="H36" s="192"/>
      <c r="I36" s="191"/>
      <c r="J36" s="192"/>
      <c r="K36" s="191"/>
      <c r="L36" s="150"/>
      <c r="N36" s="4"/>
      <c r="O36" s="4"/>
      <c r="P36" s="4"/>
      <c r="Q36" s="4"/>
      <c r="R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row>
    <row r="37" spans="2:62" ht="21" customHeight="1" x14ac:dyDescent="0.25">
      <c r="B37" s="147"/>
      <c r="C37" s="37"/>
      <c r="D37" s="36"/>
      <c r="E37" s="36"/>
      <c r="F37" s="149"/>
      <c r="G37" s="36"/>
      <c r="H37" s="38"/>
      <c r="I37" s="38"/>
      <c r="J37" s="38"/>
      <c r="K37" s="38"/>
      <c r="L37" s="150"/>
      <c r="N37" s="4"/>
      <c r="O37" s="4"/>
      <c r="P37" s="4"/>
      <c r="Q37" s="4"/>
      <c r="R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row>
    <row r="38" spans="2:62" ht="21" customHeight="1" x14ac:dyDescent="0.25">
      <c r="B38" s="147"/>
      <c r="C38" s="37"/>
      <c r="D38" s="36"/>
      <c r="E38" s="36"/>
      <c r="F38" s="149"/>
      <c r="G38" s="36"/>
      <c r="H38" s="38"/>
      <c r="I38" s="38"/>
      <c r="J38" s="38"/>
      <c r="K38" s="38"/>
      <c r="L38" s="150"/>
      <c r="N38" s="4"/>
      <c r="O38" s="4"/>
      <c r="P38" s="4"/>
      <c r="Q38" s="4"/>
      <c r="R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row>
    <row r="39" spans="2:62" ht="21" customHeight="1" x14ac:dyDescent="0.25">
      <c r="B39" s="147"/>
      <c r="C39" s="37"/>
      <c r="D39" s="36"/>
      <c r="E39" s="36"/>
      <c r="F39" s="149"/>
      <c r="G39" s="36"/>
      <c r="H39" s="38"/>
      <c r="I39" s="38"/>
      <c r="J39" s="38"/>
      <c r="K39" s="38"/>
      <c r="L39" s="150"/>
      <c r="N39" s="4"/>
      <c r="O39" s="4"/>
      <c r="P39" s="4"/>
      <c r="Q39" s="4"/>
      <c r="R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row>
    <row r="40" spans="2:62" ht="21" customHeight="1" x14ac:dyDescent="0.25">
      <c r="B40" s="147"/>
      <c r="C40" s="37"/>
      <c r="D40" s="36"/>
      <c r="E40" s="36"/>
      <c r="F40" s="149"/>
      <c r="G40" s="36"/>
      <c r="H40" s="38"/>
      <c r="I40" s="38"/>
      <c r="J40" s="38"/>
      <c r="K40" s="38"/>
      <c r="L40" s="150"/>
      <c r="N40" s="4"/>
      <c r="O40" s="4"/>
      <c r="P40" s="4"/>
      <c r="Q40" s="4"/>
      <c r="R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row>
    <row r="41" spans="2:62" ht="21" customHeight="1" x14ac:dyDescent="0.25">
      <c r="B41" s="147"/>
      <c r="C41" s="37"/>
      <c r="D41" s="36"/>
      <c r="E41" s="36"/>
      <c r="F41" s="149"/>
      <c r="G41" s="36"/>
      <c r="H41" s="38"/>
      <c r="I41" s="38"/>
      <c r="J41" s="38"/>
      <c r="K41" s="38"/>
      <c r="L41" s="150"/>
      <c r="N41" s="4"/>
      <c r="O41" s="4"/>
      <c r="P41" s="4"/>
      <c r="Q41" s="4"/>
      <c r="R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row>
    <row r="42" spans="2:62" ht="21" customHeight="1" x14ac:dyDescent="0.25">
      <c r="B42" s="147"/>
      <c r="C42" s="37"/>
      <c r="D42" s="36"/>
      <c r="E42" s="36"/>
      <c r="F42" s="149"/>
      <c r="G42" s="36"/>
      <c r="H42" s="38"/>
      <c r="I42" s="38"/>
      <c r="J42" s="38"/>
      <c r="K42" s="38"/>
      <c r="L42" s="150"/>
      <c r="N42" s="4"/>
      <c r="O42" s="4"/>
      <c r="P42" s="4"/>
      <c r="Q42" s="4"/>
      <c r="R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row>
    <row r="43" spans="2:62" ht="21" customHeight="1" x14ac:dyDescent="0.25">
      <c r="B43" s="147"/>
      <c r="C43" s="37"/>
      <c r="D43" s="36"/>
      <c r="E43" s="36"/>
      <c r="F43" s="149"/>
      <c r="G43" s="36"/>
      <c r="H43" s="38"/>
      <c r="I43" s="38"/>
      <c r="J43" s="38"/>
      <c r="K43" s="38"/>
      <c r="L43" s="150"/>
      <c r="N43" s="4"/>
      <c r="O43" s="4"/>
      <c r="P43" s="4"/>
      <c r="Q43" s="4"/>
      <c r="R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row>
    <row r="44" spans="2:62" ht="21" customHeight="1" x14ac:dyDescent="0.25">
      <c r="B44" s="147"/>
      <c r="C44" s="37"/>
      <c r="D44" s="36"/>
      <c r="E44" s="36"/>
      <c r="F44" s="149"/>
      <c r="G44" s="36"/>
      <c r="H44" s="38"/>
      <c r="I44" s="38"/>
      <c r="J44" s="38"/>
      <c r="K44" s="38"/>
      <c r="L44" s="150"/>
      <c r="N44" s="4"/>
      <c r="O44" s="4"/>
      <c r="P44" s="4"/>
      <c r="Q44" s="4"/>
      <c r="R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row>
    <row r="45" spans="2:62" ht="21" customHeight="1" x14ac:dyDescent="0.25">
      <c r="B45" s="147"/>
      <c r="C45" s="37"/>
      <c r="D45" s="36"/>
      <c r="E45" s="36"/>
      <c r="F45" s="149"/>
      <c r="G45" s="36"/>
      <c r="H45" s="38"/>
      <c r="I45" s="38"/>
      <c r="J45" s="38"/>
      <c r="K45" s="38"/>
      <c r="L45" s="150"/>
      <c r="N45" s="4"/>
      <c r="O45" s="4"/>
      <c r="P45" s="4"/>
      <c r="Q45" s="4"/>
      <c r="R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row>
    <row r="46" spans="2:62" ht="21" customHeight="1" x14ac:dyDescent="0.25">
      <c r="B46" s="147"/>
      <c r="C46" s="37"/>
      <c r="D46" s="36"/>
      <c r="E46" s="36"/>
      <c r="F46" s="149"/>
      <c r="G46" s="36"/>
      <c r="H46" s="38"/>
      <c r="I46" s="38"/>
      <c r="J46" s="38"/>
      <c r="K46" s="38"/>
      <c r="L46" s="150"/>
      <c r="N46" s="4"/>
      <c r="O46" s="4"/>
      <c r="P46" s="4"/>
      <c r="Q46" s="4"/>
      <c r="R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row>
    <row r="47" spans="2:62" ht="21" customHeight="1" x14ac:dyDescent="0.25">
      <c r="B47" s="147"/>
      <c r="C47" s="37"/>
      <c r="D47" s="36"/>
      <c r="E47" s="36"/>
      <c r="F47" s="149"/>
      <c r="G47" s="36"/>
      <c r="H47" s="38"/>
      <c r="I47" s="38"/>
      <c r="J47" s="38"/>
      <c r="K47" s="38"/>
      <c r="L47" s="150"/>
      <c r="N47" s="4"/>
      <c r="O47" s="4"/>
      <c r="P47" s="4"/>
      <c r="Q47" s="4"/>
      <c r="R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row>
    <row r="48" spans="2:62" ht="21" customHeight="1" thickBot="1" x14ac:dyDescent="0.3">
      <c r="B48" s="155"/>
      <c r="C48" s="44"/>
      <c r="D48" s="43"/>
      <c r="E48" s="43"/>
      <c r="F48" s="44"/>
      <c r="G48" s="43"/>
      <c r="H48" s="45"/>
      <c r="I48" s="45"/>
      <c r="J48" s="45"/>
      <c r="K48" s="45"/>
      <c r="L48" s="46"/>
      <c r="N48" s="4"/>
      <c r="O48" s="4"/>
      <c r="P48" s="4"/>
      <c r="Q48" s="4"/>
      <c r="R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row>
    <row r="49" spans="2:62" ht="21" customHeight="1" x14ac:dyDescent="0.25">
      <c r="B49" s="4"/>
      <c r="C49" s="4"/>
      <c r="D49" s="47"/>
      <c r="E49" s="47"/>
      <c r="F49" s="4"/>
      <c r="G49" s="4"/>
      <c r="H49" s="4"/>
      <c r="I49" s="4"/>
      <c r="J49" s="4"/>
      <c r="K49" s="4"/>
      <c r="L49" s="4"/>
      <c r="N49" s="4"/>
      <c r="O49" s="4"/>
      <c r="P49" s="4"/>
      <c r="Q49" s="4"/>
      <c r="R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row>
    <row r="50" spans="2:62" ht="21" customHeight="1" x14ac:dyDescent="0.25">
      <c r="B50" s="4"/>
      <c r="C50" s="4"/>
      <c r="D50" s="4"/>
      <c r="E50" s="4"/>
      <c r="F50" s="4"/>
      <c r="G50" s="4"/>
      <c r="H50" s="4"/>
      <c r="I50" s="4"/>
      <c r="J50" s="4"/>
      <c r="K50" s="4"/>
      <c r="L50" s="4"/>
      <c r="N50" s="4"/>
      <c r="O50" s="4"/>
      <c r="P50" s="4"/>
      <c r="Q50" s="4"/>
      <c r="R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row>
    <row r="51" spans="2:62" ht="21" customHeight="1" x14ac:dyDescent="0.25">
      <c r="B51" s="4"/>
      <c r="C51" s="4"/>
      <c r="D51" s="4"/>
      <c r="E51" s="4"/>
      <c r="F51" s="4"/>
      <c r="G51" s="4"/>
      <c r="H51" s="4"/>
      <c r="I51" s="4"/>
      <c r="J51" s="4"/>
      <c r="K51" s="4"/>
      <c r="L51" s="4"/>
      <c r="N51" s="4"/>
      <c r="O51" s="4"/>
      <c r="P51" s="4"/>
      <c r="Q51" s="4"/>
      <c r="R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row>
    <row r="52" spans="2:62" ht="17.25" customHeight="1" x14ac:dyDescent="0.25">
      <c r="B52" s="4"/>
      <c r="C52" s="4"/>
      <c r="D52" s="4"/>
      <c r="E52" s="4"/>
      <c r="F52" s="4"/>
      <c r="G52" s="4"/>
      <c r="H52" s="4"/>
      <c r="I52" s="4"/>
      <c r="J52" s="4"/>
      <c r="K52" s="4"/>
      <c r="L52" s="4"/>
      <c r="N52" s="4"/>
      <c r="O52" s="4"/>
      <c r="P52" s="4"/>
      <c r="Q52" s="4"/>
      <c r="R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row>
    <row r="53" spans="2:62" ht="17.25" customHeight="1" x14ac:dyDescent="0.25">
      <c r="B53" s="4"/>
      <c r="C53" s="4"/>
      <c r="D53" s="4"/>
      <c r="E53" s="4"/>
      <c r="F53" s="4"/>
      <c r="G53" s="4"/>
      <c r="H53" s="4"/>
      <c r="I53" s="4"/>
      <c r="J53" s="4"/>
      <c r="K53" s="4"/>
      <c r="L53" s="4"/>
      <c r="N53" s="4"/>
      <c r="O53" s="4"/>
      <c r="P53" s="4"/>
      <c r="Q53" s="4"/>
      <c r="R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row>
    <row r="54" spans="2:62" ht="17.25" customHeight="1" x14ac:dyDescent="0.25">
      <c r="B54" s="4"/>
      <c r="C54" s="4"/>
      <c r="D54" s="4"/>
      <c r="E54" s="4"/>
      <c r="F54" s="4"/>
      <c r="G54" s="4"/>
      <c r="H54" s="4"/>
      <c r="I54" s="4"/>
      <c r="J54" s="4"/>
      <c r="K54" s="4"/>
      <c r="L54" s="4"/>
      <c r="N54" s="4"/>
      <c r="O54" s="4"/>
      <c r="P54" s="4"/>
      <c r="Q54" s="4"/>
      <c r="R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row>
    <row r="55" spans="2:62" ht="17.25" customHeight="1" x14ac:dyDescent="0.25">
      <c r="B55" s="4"/>
      <c r="C55" s="4"/>
      <c r="D55" s="4"/>
      <c r="E55" s="4"/>
      <c r="F55" s="4"/>
      <c r="G55" s="4"/>
      <c r="H55" s="4"/>
      <c r="I55" s="4"/>
      <c r="J55" s="4"/>
      <c r="K55" s="4"/>
      <c r="L55" s="4"/>
      <c r="N55" s="4"/>
      <c r="O55" s="4"/>
      <c r="P55" s="4"/>
      <c r="Q55" s="4"/>
      <c r="R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row>
    <row r="56" spans="2:62" ht="17.25" customHeight="1" x14ac:dyDescent="0.25">
      <c r="B56" s="4"/>
      <c r="C56" s="4"/>
      <c r="D56" s="4"/>
      <c r="E56" s="4"/>
      <c r="F56" s="4"/>
      <c r="G56" s="4"/>
      <c r="H56" s="4"/>
      <c r="I56" s="4"/>
      <c r="J56" s="4"/>
      <c r="K56" s="4"/>
      <c r="L56" s="4"/>
      <c r="N56" s="4"/>
      <c r="O56" s="4"/>
      <c r="P56" s="4"/>
      <c r="Q56" s="4"/>
      <c r="R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row>
    <row r="57" spans="2:62" ht="17.25" customHeight="1" x14ac:dyDescent="0.25">
      <c r="B57" s="4"/>
      <c r="C57" s="4"/>
      <c r="D57" s="4"/>
      <c r="E57" s="4"/>
      <c r="F57" s="4"/>
      <c r="G57" s="4"/>
      <c r="H57" s="4"/>
      <c r="I57" s="4"/>
      <c r="J57" s="4"/>
      <c r="K57" s="4"/>
      <c r="L57" s="4"/>
      <c r="N57" s="4"/>
      <c r="O57" s="4"/>
      <c r="P57" s="4"/>
      <c r="Q57" s="4"/>
      <c r="R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row>
    <row r="58" spans="2:62" ht="17.25" customHeight="1" x14ac:dyDescent="0.25">
      <c r="B58" s="4"/>
      <c r="C58" s="4"/>
      <c r="D58" s="4"/>
      <c r="E58" s="4"/>
      <c r="F58" s="4"/>
      <c r="G58" s="4"/>
      <c r="H58" s="4"/>
      <c r="I58" s="4"/>
      <c r="J58" s="4"/>
      <c r="K58" s="4"/>
      <c r="L58" s="4"/>
      <c r="N58" s="4"/>
      <c r="O58" s="4"/>
      <c r="P58" s="4"/>
      <c r="Q58" s="4"/>
      <c r="R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row>
    <row r="59" spans="2:62" ht="17.25" customHeight="1" x14ac:dyDescent="0.25">
      <c r="B59" s="4"/>
      <c r="C59" s="4"/>
      <c r="D59" s="4"/>
      <c r="E59" s="4"/>
      <c r="F59" s="4"/>
      <c r="G59" s="4"/>
      <c r="H59" s="4"/>
      <c r="I59" s="4"/>
      <c r="J59" s="4"/>
      <c r="K59" s="4"/>
      <c r="L59" s="4"/>
      <c r="N59" s="4"/>
      <c r="O59" s="4"/>
      <c r="P59" s="4"/>
      <c r="Q59" s="4"/>
      <c r="R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row>
    <row r="60" spans="2:62" ht="17.25" customHeight="1" x14ac:dyDescent="0.25">
      <c r="B60" s="4"/>
      <c r="C60" s="4"/>
      <c r="D60" s="4"/>
      <c r="E60" s="4"/>
      <c r="F60" s="4"/>
      <c r="G60" s="4"/>
      <c r="H60" s="4"/>
      <c r="I60" s="4"/>
      <c r="J60" s="4"/>
      <c r="K60" s="4"/>
      <c r="L60" s="4"/>
      <c r="N60" s="4"/>
      <c r="O60" s="4"/>
      <c r="P60" s="4"/>
      <c r="Q60" s="4"/>
      <c r="R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row>
    <row r="61" spans="2:62" ht="17.25" customHeight="1" x14ac:dyDescent="0.25">
      <c r="B61" s="4"/>
      <c r="C61" s="4"/>
      <c r="D61" s="4"/>
      <c r="E61" s="4"/>
      <c r="F61" s="4"/>
      <c r="G61" s="4"/>
      <c r="H61" s="4"/>
      <c r="I61" s="4"/>
      <c r="J61" s="4"/>
      <c r="K61" s="4"/>
      <c r="L61" s="4"/>
      <c r="N61" s="4"/>
      <c r="O61" s="4"/>
      <c r="P61" s="4"/>
      <c r="Q61" s="4"/>
      <c r="R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row>
    <row r="62" spans="2:62" ht="21.75" customHeight="1" x14ac:dyDescent="0.25">
      <c r="B62" s="4"/>
      <c r="C62" s="4"/>
      <c r="D62" s="4"/>
      <c r="E62" s="4"/>
      <c r="F62" s="4"/>
      <c r="G62" s="4"/>
      <c r="H62" s="4"/>
      <c r="I62" s="4"/>
      <c r="J62" s="4"/>
      <c r="K62" s="4"/>
      <c r="L62" s="4"/>
      <c r="N62" s="4"/>
      <c r="O62" s="4"/>
      <c r="P62" s="4"/>
      <c r="Q62" s="4"/>
      <c r="R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row>
    <row r="63" spans="2:62" ht="17.25" customHeight="1" x14ac:dyDescent="0.25">
      <c r="B63" s="4"/>
      <c r="C63" s="4"/>
      <c r="D63" s="4"/>
      <c r="E63" s="4"/>
      <c r="F63" s="4"/>
      <c r="G63" s="4"/>
      <c r="H63" s="4"/>
      <c r="I63" s="4"/>
      <c r="J63" s="4"/>
      <c r="K63" s="4"/>
      <c r="L63" s="4"/>
      <c r="N63" s="4"/>
      <c r="O63" s="4"/>
      <c r="P63" s="4"/>
      <c r="Q63" s="4"/>
      <c r="R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row>
    <row r="64" spans="2:62" ht="17.25" customHeight="1" x14ac:dyDescent="0.25">
      <c r="B64" s="4"/>
      <c r="C64" s="4"/>
      <c r="D64" s="4"/>
      <c r="E64" s="4"/>
      <c r="F64" s="4"/>
      <c r="G64" s="4"/>
      <c r="H64" s="4"/>
      <c r="I64" s="4"/>
      <c r="J64" s="4"/>
      <c r="K64" s="4"/>
      <c r="L64" s="4"/>
      <c r="N64" s="4"/>
      <c r="O64" s="4"/>
      <c r="P64" s="4"/>
      <c r="Q64" s="4"/>
      <c r="R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row>
    <row r="65" spans="2:54" ht="17.25" customHeight="1" x14ac:dyDescent="0.25">
      <c r="B65" s="4"/>
      <c r="C65" s="4"/>
      <c r="D65" s="4"/>
      <c r="E65" s="4"/>
      <c r="F65" s="4"/>
      <c r="G65" s="4"/>
      <c r="H65" s="4"/>
      <c r="I65" s="4"/>
      <c r="J65" s="4"/>
      <c r="K65" s="4"/>
      <c r="L65" s="4"/>
      <c r="N65" s="4"/>
      <c r="O65" s="4"/>
      <c r="P65" s="4"/>
      <c r="Q65" s="4"/>
      <c r="R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row>
    <row r="66" spans="2:54" ht="17.25" customHeight="1" x14ac:dyDescent="0.25">
      <c r="B66" s="4"/>
      <c r="C66" s="4"/>
      <c r="D66" s="4"/>
      <c r="E66" s="4"/>
      <c r="F66" s="4"/>
      <c r="G66" s="4"/>
      <c r="H66" s="4"/>
      <c r="I66" s="4"/>
      <c r="J66" s="4"/>
      <c r="K66" s="4"/>
      <c r="L66" s="4"/>
      <c r="N66" s="4"/>
      <c r="O66" s="4"/>
      <c r="P66" s="4"/>
      <c r="Q66" s="4"/>
      <c r="R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row>
    <row r="67" spans="2:54" ht="17.25" customHeight="1" x14ac:dyDescent="0.25">
      <c r="B67" s="4"/>
      <c r="C67" s="4"/>
      <c r="D67" s="4"/>
      <c r="E67" s="4"/>
      <c r="F67" s="4"/>
      <c r="G67" s="4"/>
      <c r="H67" s="4"/>
      <c r="I67" s="4"/>
      <c r="J67" s="4"/>
      <c r="K67" s="4"/>
      <c r="L67" s="4"/>
      <c r="N67" s="4"/>
      <c r="O67" s="4"/>
      <c r="P67" s="4"/>
      <c r="Q67" s="4"/>
      <c r="R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row>
    <row r="68" spans="2:54" ht="17.25" customHeight="1" x14ac:dyDescent="0.25">
      <c r="B68" s="4"/>
      <c r="C68" s="4"/>
      <c r="D68" s="4"/>
      <c r="E68" s="4"/>
      <c r="F68" s="4"/>
      <c r="G68" s="4"/>
      <c r="H68" s="4"/>
      <c r="I68" s="4"/>
      <c r="J68" s="4"/>
      <c r="K68" s="4"/>
      <c r="L68" s="4"/>
      <c r="N68" s="4"/>
      <c r="O68" s="4"/>
      <c r="P68" s="4"/>
      <c r="Q68" s="4"/>
      <c r="R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row>
    <row r="69" spans="2:54" ht="17.25" customHeight="1" x14ac:dyDescent="0.25">
      <c r="B69" s="4"/>
      <c r="C69" s="4"/>
      <c r="D69" s="4"/>
      <c r="E69" s="4"/>
      <c r="F69" s="4"/>
      <c r="G69" s="4"/>
      <c r="H69" s="4"/>
      <c r="I69" s="4"/>
      <c r="J69" s="4"/>
      <c r="K69" s="4"/>
      <c r="L69" s="4"/>
      <c r="M69" s="48"/>
      <c r="N69" s="48"/>
      <c r="O69" s="4"/>
      <c r="P69" s="4"/>
      <c r="Q69" s="4"/>
      <c r="R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row>
    <row r="70" spans="2:54" ht="17.25" customHeight="1" x14ac:dyDescent="0.25">
      <c r="B70" s="4"/>
      <c r="C70" s="4"/>
      <c r="D70" s="4"/>
      <c r="E70" s="4"/>
      <c r="F70" s="4"/>
      <c r="G70" s="4"/>
      <c r="H70" s="4"/>
      <c r="I70" s="4"/>
      <c r="J70" s="4"/>
      <c r="K70" s="4"/>
      <c r="L70" s="4"/>
      <c r="M70" s="48"/>
      <c r="N70" s="48"/>
      <c r="O70" s="4"/>
      <c r="P70" s="4"/>
      <c r="Q70" s="4"/>
      <c r="R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row>
    <row r="71" spans="2:54" ht="17.25" customHeight="1" x14ac:dyDescent="0.25">
      <c r="B71" s="4"/>
      <c r="C71" s="4"/>
      <c r="D71" s="4"/>
      <c r="E71" s="4"/>
      <c r="F71" s="4"/>
      <c r="G71" s="4"/>
      <c r="H71" s="4"/>
      <c r="I71" s="4"/>
      <c r="J71" s="4"/>
      <c r="K71" s="4"/>
      <c r="L71" s="4"/>
      <c r="M71" s="48"/>
      <c r="N71" s="48"/>
      <c r="O71" s="4"/>
      <c r="P71" s="4"/>
      <c r="Q71" s="4"/>
      <c r="R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row>
    <row r="72" spans="2:54" ht="17.25" customHeight="1" x14ac:dyDescent="0.25">
      <c r="B72" s="4"/>
      <c r="C72" s="4"/>
      <c r="D72" s="4"/>
      <c r="E72" s="4"/>
      <c r="F72" s="4"/>
      <c r="G72" s="4"/>
      <c r="H72" s="4"/>
      <c r="I72" s="4"/>
      <c r="J72" s="4"/>
      <c r="K72" s="4"/>
      <c r="L72" s="4"/>
      <c r="M72" s="48"/>
      <c r="N72" s="48"/>
      <c r="O72" s="4"/>
      <c r="P72" s="4"/>
      <c r="Q72" s="4"/>
      <c r="R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row>
    <row r="73" spans="2:54" ht="17.25" customHeight="1" x14ac:dyDescent="0.25">
      <c r="B73" s="4"/>
      <c r="C73" s="4"/>
      <c r="D73" s="4"/>
      <c r="E73" s="4"/>
      <c r="F73" s="4"/>
      <c r="G73" s="4"/>
      <c r="H73" s="4"/>
      <c r="I73" s="4"/>
      <c r="J73" s="4"/>
      <c r="K73" s="4"/>
      <c r="L73" s="4"/>
      <c r="M73" s="48">
        <v>7.5</v>
      </c>
      <c r="N73" s="48" t="s">
        <v>5</v>
      </c>
      <c r="O73" s="4"/>
      <c r="P73" s="4"/>
      <c r="Q73" s="4"/>
      <c r="R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row>
    <row r="74" spans="2:54" ht="17.25" customHeight="1" x14ac:dyDescent="0.25">
      <c r="B74" s="4"/>
      <c r="C74" s="4"/>
      <c r="D74" s="4"/>
      <c r="E74" s="4"/>
      <c r="F74" s="4"/>
      <c r="G74" s="4"/>
      <c r="H74" s="4"/>
      <c r="I74" s="4"/>
      <c r="J74" s="4"/>
      <c r="K74" s="4"/>
      <c r="L74" s="4"/>
      <c r="M74" s="48">
        <v>15</v>
      </c>
      <c r="N74" s="48" t="s">
        <v>6</v>
      </c>
      <c r="O74" s="4"/>
      <c r="P74" s="4"/>
      <c r="Q74" s="4"/>
      <c r="R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row>
    <row r="75" spans="2:54" ht="17.25" customHeight="1" x14ac:dyDescent="0.25">
      <c r="B75" s="4"/>
      <c r="C75" s="4"/>
      <c r="D75" s="4"/>
      <c r="E75" s="4"/>
      <c r="F75" s="4"/>
      <c r="G75" s="4"/>
      <c r="H75" s="4"/>
      <c r="I75" s="4"/>
      <c r="J75" s="4"/>
      <c r="K75" s="4"/>
      <c r="L75" s="4"/>
      <c r="M75" s="48">
        <v>30</v>
      </c>
      <c r="N75" s="48" t="s">
        <v>2</v>
      </c>
      <c r="O75" s="4"/>
      <c r="P75" s="4"/>
      <c r="Q75" s="4"/>
      <c r="R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row>
    <row r="76" spans="2:54" ht="17.25" customHeight="1" x14ac:dyDescent="0.25">
      <c r="B76" s="4"/>
      <c r="C76" s="4"/>
      <c r="D76" s="4"/>
      <c r="E76" s="4"/>
      <c r="F76" s="4"/>
      <c r="G76" s="4"/>
      <c r="H76" s="4"/>
      <c r="I76" s="4"/>
      <c r="J76" s="4"/>
      <c r="K76" s="4"/>
      <c r="L76" s="4"/>
      <c r="M76" s="48">
        <v>60</v>
      </c>
      <c r="N76" s="48" t="s">
        <v>3</v>
      </c>
      <c r="O76" s="4"/>
      <c r="P76" s="4"/>
      <c r="Q76" s="4"/>
      <c r="R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row>
    <row r="77" spans="2:54" ht="17.25" customHeight="1" x14ac:dyDescent="0.25">
      <c r="B77" s="4"/>
      <c r="C77" s="4"/>
      <c r="D77" s="4"/>
      <c r="E77" s="4"/>
      <c r="F77" s="4"/>
      <c r="G77" s="4"/>
      <c r="H77" s="4"/>
      <c r="I77" s="4"/>
      <c r="J77" s="4"/>
      <c r="K77" s="4"/>
      <c r="L77" s="4"/>
      <c r="M77" s="48"/>
      <c r="N77" s="48" t="s">
        <v>4</v>
      </c>
      <c r="O77" s="4"/>
      <c r="P77" s="4"/>
      <c r="Q77" s="4"/>
      <c r="R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row>
    <row r="78" spans="2:54" ht="17.25" customHeight="1" x14ac:dyDescent="0.25">
      <c r="B78" s="4"/>
      <c r="C78" s="4"/>
      <c r="D78" s="4"/>
      <c r="E78" s="4"/>
      <c r="F78" s="4"/>
      <c r="G78" s="4"/>
      <c r="H78" s="4"/>
      <c r="I78" s="4"/>
      <c r="J78" s="4"/>
      <c r="K78" s="4"/>
      <c r="L78" s="4"/>
      <c r="M78" s="48"/>
      <c r="N78" s="48" t="s">
        <v>7</v>
      </c>
      <c r="O78" s="4"/>
      <c r="P78" s="4"/>
      <c r="Q78" s="4"/>
      <c r="R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row>
    <row r="79" spans="2:54" ht="17.25" customHeight="1" x14ac:dyDescent="0.25">
      <c r="B79" s="4"/>
      <c r="C79" s="4"/>
      <c r="D79" s="4"/>
      <c r="E79" s="4"/>
      <c r="F79" s="4"/>
      <c r="G79" s="4"/>
      <c r="H79" s="4"/>
      <c r="I79" s="4"/>
      <c r="J79" s="4"/>
      <c r="K79" s="4"/>
      <c r="L79" s="4"/>
      <c r="M79" s="48"/>
      <c r="N79" s="48" t="s">
        <v>9</v>
      </c>
      <c r="O79" s="4"/>
      <c r="P79" s="4"/>
      <c r="Q79" s="4"/>
      <c r="R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row>
    <row r="80" spans="2:54" ht="17.25" customHeight="1" x14ac:dyDescent="0.25">
      <c r="B80" s="4"/>
      <c r="C80" s="4"/>
      <c r="D80" s="4"/>
      <c r="E80" s="4"/>
      <c r="F80" s="4"/>
      <c r="G80" s="4"/>
      <c r="H80" s="4"/>
      <c r="I80" s="4"/>
      <c r="J80" s="4"/>
      <c r="K80" s="4"/>
      <c r="L80" s="4"/>
      <c r="M80" s="48"/>
      <c r="N80" s="48"/>
      <c r="O80" s="4"/>
      <c r="P80" s="4"/>
      <c r="Q80" s="4"/>
      <c r="R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row>
    <row r="81" spans="2:54" ht="17.25" customHeight="1" x14ac:dyDescent="0.25">
      <c r="B81" s="4"/>
      <c r="C81" s="4"/>
      <c r="D81" s="4"/>
      <c r="E81" s="4"/>
      <c r="F81" s="4"/>
      <c r="G81" s="4"/>
      <c r="H81" s="4"/>
      <c r="I81" s="4"/>
      <c r="J81" s="4"/>
      <c r="K81" s="4"/>
      <c r="L81" s="4"/>
      <c r="M81" s="48"/>
      <c r="N81" s="48"/>
      <c r="O81" s="4"/>
      <c r="P81" s="4"/>
      <c r="Q81" s="4"/>
      <c r="R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row>
    <row r="82" spans="2:54" ht="17.25" customHeight="1" x14ac:dyDescent="0.25">
      <c r="B82" s="4"/>
      <c r="C82" s="4"/>
      <c r="D82" s="4"/>
      <c r="E82" s="4"/>
      <c r="F82" s="4"/>
      <c r="G82" s="4"/>
      <c r="H82" s="4"/>
      <c r="I82" s="4"/>
      <c r="J82" s="4"/>
      <c r="K82" s="4"/>
      <c r="L82" s="4"/>
      <c r="M82" s="48"/>
      <c r="N82" s="48"/>
      <c r="O82" s="4"/>
      <c r="P82" s="4"/>
      <c r="Q82" s="4"/>
      <c r="R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row>
    <row r="83" spans="2:54" ht="17.25" customHeight="1" x14ac:dyDescent="0.25">
      <c r="B83" s="4"/>
      <c r="C83" s="4"/>
      <c r="D83" s="4"/>
      <c r="E83" s="4"/>
      <c r="F83" s="4"/>
      <c r="G83" s="4"/>
      <c r="H83" s="4"/>
      <c r="I83" s="4"/>
      <c r="J83" s="4"/>
      <c r="K83" s="4"/>
      <c r="L83" s="4"/>
      <c r="M83" s="48"/>
      <c r="N83" s="48"/>
      <c r="O83" s="4"/>
      <c r="P83" s="4"/>
      <c r="Q83" s="4"/>
      <c r="R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row>
    <row r="84" spans="2:54" ht="17.25" customHeight="1" x14ac:dyDescent="0.25">
      <c r="B84" s="4"/>
      <c r="C84" s="4"/>
      <c r="D84" s="4"/>
      <c r="E84" s="4"/>
      <c r="F84" s="4"/>
      <c r="G84" s="4"/>
      <c r="H84" s="4"/>
      <c r="I84" s="4"/>
      <c r="J84" s="4"/>
      <c r="K84" s="4"/>
      <c r="L84" s="4"/>
      <c r="M84" s="48"/>
      <c r="N84" s="48"/>
      <c r="O84" s="4"/>
      <c r="P84" s="4"/>
      <c r="Q84" s="4"/>
      <c r="R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row>
    <row r="85" spans="2:54" ht="17.25" customHeight="1" x14ac:dyDescent="0.25">
      <c r="B85" s="4"/>
      <c r="C85" s="4"/>
      <c r="D85" s="4"/>
      <c r="E85" s="4"/>
      <c r="F85" s="4"/>
      <c r="G85" s="4"/>
      <c r="H85" s="4"/>
      <c r="I85" s="4"/>
      <c r="J85" s="4"/>
      <c r="K85" s="4"/>
      <c r="L85" s="4"/>
      <c r="N85" s="4"/>
      <c r="O85" s="4"/>
      <c r="P85" s="4"/>
      <c r="Q85" s="4"/>
      <c r="R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row>
    <row r="86" spans="2:54" ht="17.25" customHeight="1" x14ac:dyDescent="0.25">
      <c r="B86" s="4"/>
      <c r="C86" s="4"/>
      <c r="D86" s="4"/>
      <c r="E86" s="4"/>
      <c r="F86" s="4"/>
      <c r="G86" s="4"/>
      <c r="H86" s="4"/>
      <c r="I86" s="4"/>
      <c r="J86" s="4"/>
      <c r="K86" s="4"/>
      <c r="L86" s="4"/>
      <c r="N86" s="4"/>
      <c r="O86" s="4"/>
      <c r="P86" s="4"/>
      <c r="Q86" s="4"/>
      <c r="R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row>
    <row r="87" spans="2:54" ht="17.25" customHeight="1" x14ac:dyDescent="0.25">
      <c r="B87" s="4"/>
      <c r="C87" s="4"/>
      <c r="D87" s="4"/>
      <c r="E87" s="4"/>
      <c r="F87" s="4"/>
      <c r="G87" s="4"/>
      <c r="H87" s="4"/>
      <c r="I87" s="4"/>
      <c r="J87" s="4"/>
      <c r="K87" s="4"/>
      <c r="L87" s="4"/>
      <c r="N87" s="4"/>
      <c r="O87" s="4"/>
      <c r="P87" s="4"/>
      <c r="Q87" s="4"/>
      <c r="R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row>
    <row r="88" spans="2:54" ht="17.25" customHeight="1" x14ac:dyDescent="0.25">
      <c r="B88" s="4"/>
      <c r="C88" s="4"/>
      <c r="D88" s="4"/>
      <c r="E88" s="4"/>
      <c r="F88" s="4"/>
      <c r="G88" s="4"/>
      <c r="H88" s="4"/>
      <c r="I88" s="4"/>
      <c r="J88" s="4"/>
      <c r="K88" s="4"/>
      <c r="L88" s="4"/>
      <c r="N88" s="4"/>
      <c r="O88" s="4"/>
      <c r="P88" s="4"/>
      <c r="Q88" s="4"/>
      <c r="R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row>
    <row r="89" spans="2:54" ht="17.25" customHeight="1" x14ac:dyDescent="0.25">
      <c r="B89" s="4"/>
      <c r="C89" s="4"/>
      <c r="D89" s="4"/>
      <c r="E89" s="4"/>
      <c r="F89" s="4"/>
      <c r="G89" s="4"/>
      <c r="H89" s="4"/>
      <c r="I89" s="4"/>
      <c r="J89" s="4"/>
      <c r="K89" s="4"/>
      <c r="L89" s="4"/>
      <c r="N89" s="4"/>
      <c r="O89" s="4"/>
      <c r="P89" s="4"/>
      <c r="Q89" s="4"/>
      <c r="R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row>
    <row r="90" spans="2:54" ht="17.25" customHeight="1" x14ac:dyDescent="0.25">
      <c r="B90" s="4"/>
      <c r="C90" s="4"/>
      <c r="D90" s="4"/>
      <c r="E90" s="4"/>
      <c r="F90" s="4"/>
      <c r="G90" s="4"/>
      <c r="H90" s="4"/>
      <c r="I90" s="4"/>
      <c r="J90" s="4"/>
      <c r="K90" s="4"/>
      <c r="L90" s="4"/>
      <c r="N90" s="4"/>
      <c r="O90" s="4"/>
      <c r="P90" s="4"/>
      <c r="Q90" s="4"/>
      <c r="R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row>
    <row r="91" spans="2:54" ht="17.25" customHeight="1" x14ac:dyDescent="0.25">
      <c r="B91" s="4"/>
      <c r="C91" s="4"/>
      <c r="D91" s="4"/>
      <c r="E91" s="4"/>
      <c r="F91" s="4"/>
      <c r="G91" s="4"/>
      <c r="H91" s="4"/>
      <c r="I91" s="4"/>
      <c r="J91" s="4"/>
      <c r="K91" s="4"/>
      <c r="L91" s="4"/>
      <c r="N91" s="4"/>
      <c r="O91" s="4"/>
      <c r="P91" s="4"/>
      <c r="Q91" s="4"/>
      <c r="R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row>
    <row r="92" spans="2:54" ht="17.25" customHeight="1" x14ac:dyDescent="0.25">
      <c r="B92" s="4"/>
      <c r="C92" s="4"/>
      <c r="D92" s="4"/>
      <c r="E92" s="4"/>
      <c r="F92" s="4"/>
      <c r="G92" s="4"/>
      <c r="H92" s="4"/>
      <c r="I92" s="4"/>
      <c r="J92" s="4"/>
      <c r="K92" s="4"/>
      <c r="L92" s="4"/>
      <c r="N92" s="4"/>
      <c r="O92" s="4"/>
      <c r="P92" s="4"/>
      <c r="Q92" s="4"/>
      <c r="R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row>
    <row r="93" spans="2:54" ht="17.25" customHeight="1" x14ac:dyDescent="0.25">
      <c r="B93" s="4"/>
      <c r="C93" s="4"/>
      <c r="D93" s="4"/>
      <c r="E93" s="4"/>
      <c r="F93" s="4"/>
      <c r="G93" s="4"/>
      <c r="H93" s="4"/>
      <c r="I93" s="4"/>
      <c r="J93" s="4"/>
      <c r="K93" s="4"/>
      <c r="L93" s="4"/>
      <c r="N93" s="4"/>
      <c r="O93" s="4"/>
      <c r="P93" s="4"/>
      <c r="Q93" s="4"/>
      <c r="R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row>
    <row r="94" spans="2:54" ht="17.25" customHeight="1" x14ac:dyDescent="0.25">
      <c r="B94" s="4"/>
      <c r="C94" s="4"/>
      <c r="D94" s="4"/>
      <c r="E94" s="4"/>
      <c r="F94" s="4"/>
      <c r="G94" s="4"/>
      <c r="H94" s="4"/>
      <c r="I94" s="4"/>
      <c r="J94" s="4"/>
      <c r="K94" s="4"/>
      <c r="L94" s="4"/>
    </row>
    <row r="95" spans="2:54" ht="17.25" customHeight="1" x14ac:dyDescent="0.25">
      <c r="B95" s="4"/>
      <c r="C95" s="4"/>
      <c r="D95" s="4"/>
      <c r="E95" s="4"/>
      <c r="F95" s="4"/>
      <c r="G95" s="4"/>
      <c r="H95" s="4"/>
      <c r="I95" s="4"/>
      <c r="J95" s="4"/>
      <c r="K95" s="4"/>
      <c r="L95" s="4"/>
    </row>
    <row r="96" spans="2:54" ht="17.25" customHeight="1" x14ac:dyDescent="0.25">
      <c r="B96" s="4"/>
      <c r="C96" s="4"/>
      <c r="D96" s="4"/>
      <c r="E96" s="4"/>
      <c r="F96" s="4"/>
      <c r="G96" s="4"/>
      <c r="H96" s="4"/>
      <c r="I96" s="4"/>
      <c r="J96" s="4"/>
      <c r="K96" s="4"/>
      <c r="L96" s="4"/>
    </row>
    <row r="97" spans="2:12" ht="17.25" customHeight="1" x14ac:dyDescent="0.25">
      <c r="B97" s="4"/>
      <c r="C97" s="4"/>
      <c r="D97" s="4"/>
      <c r="E97" s="4"/>
      <c r="F97" s="4"/>
      <c r="G97" s="4"/>
      <c r="H97" s="4"/>
      <c r="I97" s="4"/>
      <c r="J97" s="4"/>
      <c r="K97" s="4"/>
      <c r="L97" s="4"/>
    </row>
    <row r="98" spans="2:12" ht="17.25" customHeight="1" x14ac:dyDescent="0.25">
      <c r="B98" s="4"/>
      <c r="C98" s="4"/>
      <c r="D98" s="4"/>
      <c r="E98" s="4"/>
      <c r="F98" s="4"/>
      <c r="G98" s="4"/>
      <c r="H98" s="4"/>
      <c r="I98" s="4"/>
      <c r="J98" s="4"/>
      <c r="K98" s="4"/>
      <c r="L98" s="4"/>
    </row>
    <row r="99" spans="2:12" ht="17.25" customHeight="1" x14ac:dyDescent="0.25">
      <c r="B99" s="4"/>
      <c r="C99" s="4"/>
      <c r="D99" s="4"/>
      <c r="E99" s="4"/>
      <c r="F99" s="4"/>
      <c r="G99" s="4"/>
      <c r="H99" s="4"/>
      <c r="I99" s="4"/>
      <c r="J99" s="4"/>
      <c r="K99" s="4"/>
      <c r="L99" s="4"/>
    </row>
    <row r="100" spans="2:12" ht="17.25" customHeight="1" x14ac:dyDescent="0.25">
      <c r="B100" s="4"/>
      <c r="C100" s="4"/>
      <c r="D100" s="4"/>
      <c r="E100" s="4"/>
      <c r="F100" s="4"/>
      <c r="G100" s="4"/>
      <c r="H100" s="4"/>
      <c r="I100" s="4"/>
      <c r="J100" s="4"/>
      <c r="K100" s="4"/>
      <c r="L100" s="4"/>
    </row>
    <row r="101" spans="2:12" ht="17.25" customHeight="1" x14ac:dyDescent="0.25">
      <c r="B101" s="4"/>
      <c r="C101" s="4"/>
      <c r="D101" s="4"/>
      <c r="E101" s="4"/>
      <c r="F101" s="4"/>
      <c r="G101" s="4"/>
      <c r="H101" s="4"/>
      <c r="I101" s="4"/>
      <c r="J101" s="4"/>
      <c r="K101" s="4"/>
      <c r="L101" s="4"/>
    </row>
    <row r="102" spans="2:12" ht="17.25" customHeight="1" x14ac:dyDescent="0.25">
      <c r="B102" s="4"/>
      <c r="C102" s="4"/>
      <c r="D102" s="4"/>
      <c r="E102" s="4"/>
      <c r="F102" s="4"/>
      <c r="G102" s="4"/>
      <c r="H102" s="4"/>
      <c r="I102" s="4"/>
      <c r="J102" s="4"/>
      <c r="K102" s="4"/>
      <c r="L102" s="4"/>
    </row>
    <row r="103" spans="2:12" ht="17.25" customHeight="1" x14ac:dyDescent="0.25">
      <c r="B103" s="4"/>
      <c r="C103" s="4"/>
      <c r="D103" s="4"/>
      <c r="E103" s="4"/>
      <c r="F103" s="4"/>
      <c r="G103" s="4"/>
      <c r="H103" s="4"/>
      <c r="I103" s="4"/>
      <c r="J103" s="4"/>
      <c r="K103" s="4"/>
      <c r="L103" s="4"/>
    </row>
  </sheetData>
  <sheetProtection sheet="1" objects="1" scenarios="1" formatCells="0"/>
  <mergeCells count="13">
    <mergeCell ref="U21:W27"/>
    <mergeCell ref="B1:L2"/>
    <mergeCell ref="N3:R3"/>
    <mergeCell ref="R4:R5"/>
    <mergeCell ref="N16:Q16"/>
    <mergeCell ref="R16:R17"/>
    <mergeCell ref="N4:Q4"/>
    <mergeCell ref="B3:L4"/>
    <mergeCell ref="K5:K6"/>
    <mergeCell ref="H5:J5"/>
    <mergeCell ref="L5:L6"/>
    <mergeCell ref="F5:F6"/>
    <mergeCell ref="G5:G6"/>
  </mergeCells>
  <conditionalFormatting sqref="R6:R15 R18:R19 R26 R28:R34 R21">
    <cfRule type="cellIs" dxfId="3" priority="5" operator="greaterThan">
      <formula>0</formula>
    </cfRule>
  </conditionalFormatting>
  <conditionalFormatting sqref="R19 R21:R26">
    <cfRule type="cellIs" dxfId="2" priority="4" operator="greaterThan">
      <formula>0</formula>
    </cfRule>
  </conditionalFormatting>
  <conditionalFormatting sqref="R27">
    <cfRule type="cellIs" dxfId="1" priority="3" operator="greaterThan">
      <formula>0</formula>
    </cfRule>
  </conditionalFormatting>
  <conditionalFormatting sqref="R20">
    <cfRule type="cellIs" dxfId="0" priority="1" operator="greaterThan">
      <formula>0</formula>
    </cfRule>
  </conditionalFormatting>
  <dataValidations count="3">
    <dataValidation type="list" allowBlank="1" showInputMessage="1" showErrorMessage="1" sqref="L7:L47">
      <formula1>F7:G7</formula1>
    </dataValidation>
    <dataValidation type="list" allowBlank="1" showInputMessage="1" showErrorMessage="1" sqref="L48">
      <formula1>F48:G48</formula1>
    </dataValidation>
    <dataValidation type="list" allowBlank="1" showInputMessage="1" showErrorMessage="1" sqref="E7:E48">
      <formula1>$N$73:$N$79</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'JM-kraven'!$A$19:$A$22</xm:f>
          </x14:formula1>
          <xm:sqref>F48</xm:sqref>
        </x14:dataValidation>
        <x14:dataValidation type="list" allowBlank="1" showInputMessage="1" showErrorMessage="1">
          <x14:formula1>
            <xm:f>'JM-kraven'!$F$2:$F$5</xm:f>
          </x14:formula1>
          <xm:sqref>D7:D48</xm:sqref>
        </x14:dataValidation>
        <x14:dataValidation type="list" allowBlank="1" showInputMessage="1" showErrorMessage="1">
          <x14:formula1>
            <xm:f>'JM-kraven'!$A$3:$A$16</xm:f>
          </x14:formula1>
          <xm:sqref>G7:G48</xm:sqref>
        </x14:dataValidation>
        <x14:dataValidation type="list" allowBlank="1" showInputMessage="1" showErrorMessage="1">
          <x14:formula1>
            <xm:f>'JM-kraven'!$A$3:$A$16</xm:f>
          </x14:formula1>
          <xm:sqref>F7:F47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5"/>
  <sheetViews>
    <sheetView workbookViewId="0">
      <selection activeCell="O4" sqref="O4"/>
    </sheetView>
  </sheetViews>
  <sheetFormatPr defaultRowHeight="15" x14ac:dyDescent="0.25"/>
  <cols>
    <col min="1" max="1" width="26.42578125" customWidth="1"/>
    <col min="2" max="6" width="9.140625" customWidth="1"/>
    <col min="8" max="19" width="9.140625" customWidth="1"/>
  </cols>
  <sheetData>
    <row r="2" spans="1:6" x14ac:dyDescent="0.25">
      <c r="A2" s="1" t="s">
        <v>86</v>
      </c>
      <c r="C2" t="s">
        <v>73</v>
      </c>
      <c r="F2">
        <v>7.5</v>
      </c>
    </row>
    <row r="3" spans="1:6" x14ac:dyDescent="0.25">
      <c r="A3" t="s">
        <v>78</v>
      </c>
      <c r="F3">
        <v>15</v>
      </c>
    </row>
    <row r="4" spans="1:6" x14ac:dyDescent="0.25">
      <c r="A4" t="s">
        <v>82</v>
      </c>
      <c r="C4" t="s">
        <v>82</v>
      </c>
      <c r="F4">
        <v>30</v>
      </c>
    </row>
    <row r="5" spans="1:6" x14ac:dyDescent="0.25">
      <c r="A5" t="s">
        <v>73</v>
      </c>
      <c r="C5" t="s">
        <v>77</v>
      </c>
      <c r="F5">
        <v>60</v>
      </c>
    </row>
    <row r="6" spans="1:6" x14ac:dyDescent="0.25">
      <c r="A6" s="1" t="s">
        <v>85</v>
      </c>
      <c r="C6" t="s">
        <v>86</v>
      </c>
    </row>
    <row r="7" spans="1:6" x14ac:dyDescent="0.25">
      <c r="A7" s="1" t="s">
        <v>89</v>
      </c>
    </row>
    <row r="8" spans="1:6" x14ac:dyDescent="0.25">
      <c r="A8" s="1" t="s">
        <v>77</v>
      </c>
    </row>
    <row r="9" spans="1:6" x14ac:dyDescent="0.25">
      <c r="A9" s="1" t="s">
        <v>37</v>
      </c>
    </row>
    <row r="10" spans="1:6" x14ac:dyDescent="0.25">
      <c r="A10" s="2" t="s">
        <v>84</v>
      </c>
    </row>
    <row r="11" spans="1:6" x14ac:dyDescent="0.25">
      <c r="A11" s="1" t="s">
        <v>88</v>
      </c>
    </row>
    <row r="12" spans="1:6" x14ac:dyDescent="0.25">
      <c r="A12" s="1" t="s">
        <v>87</v>
      </c>
    </row>
    <row r="13" spans="1:6" x14ac:dyDescent="0.25">
      <c r="A13" s="3" t="s">
        <v>90</v>
      </c>
    </row>
    <row r="14" spans="1:6" x14ac:dyDescent="0.25">
      <c r="A14" s="1" t="s">
        <v>83</v>
      </c>
    </row>
    <row r="15" spans="1:6" x14ac:dyDescent="0.25">
      <c r="A15" s="1" t="s">
        <v>91</v>
      </c>
    </row>
    <row r="16" spans="1:6" x14ac:dyDescent="0.25">
      <c r="A16" s="1" t="s">
        <v>92</v>
      </c>
    </row>
    <row r="17" spans="1:1" x14ac:dyDescent="0.25">
      <c r="A17" s="1"/>
    </row>
    <row r="18" spans="1:1" x14ac:dyDescent="0.25">
      <c r="A18" s="1"/>
    </row>
    <row r="19" spans="1:1" x14ac:dyDescent="0.25">
      <c r="A19" s="1" t="s">
        <v>82</v>
      </c>
    </row>
    <row r="20" spans="1:1" x14ac:dyDescent="0.25">
      <c r="A20" s="1" t="s">
        <v>77</v>
      </c>
    </row>
    <row r="21" spans="1:1" x14ac:dyDescent="0.25">
      <c r="A21" s="1" t="s">
        <v>93</v>
      </c>
    </row>
    <row r="22" spans="1:1" x14ac:dyDescent="0.25">
      <c r="A22" s="1" t="s">
        <v>78</v>
      </c>
    </row>
    <row r="23" spans="1:1" x14ac:dyDescent="0.25">
      <c r="A23" s="1"/>
    </row>
    <row r="24" spans="1:1" x14ac:dyDescent="0.25">
      <c r="A24">
        <v>7.5</v>
      </c>
    </row>
    <row r="25" spans="1:1" x14ac:dyDescent="0.25">
      <c r="A25">
        <v>15</v>
      </c>
    </row>
    <row r="26" spans="1:1" x14ac:dyDescent="0.25">
      <c r="A26">
        <v>30</v>
      </c>
    </row>
    <row r="27" spans="1:1" x14ac:dyDescent="0.25">
      <c r="A27">
        <v>60</v>
      </c>
    </row>
    <row r="28" spans="1:1" x14ac:dyDescent="0.25">
      <c r="A28" s="1"/>
    </row>
    <row r="29" spans="1:1" x14ac:dyDescent="0.25">
      <c r="A29" t="s">
        <v>5</v>
      </c>
    </row>
    <row r="30" spans="1:1" x14ac:dyDescent="0.25">
      <c r="A30" t="s">
        <v>6</v>
      </c>
    </row>
    <row r="31" spans="1:1" x14ac:dyDescent="0.25">
      <c r="A31" t="s">
        <v>2</v>
      </c>
    </row>
    <row r="32" spans="1:1" x14ac:dyDescent="0.25">
      <c r="A32" t="s">
        <v>3</v>
      </c>
    </row>
    <row r="33" spans="1:1" x14ac:dyDescent="0.25">
      <c r="A33" t="s">
        <v>4</v>
      </c>
    </row>
    <row r="34" spans="1:1" x14ac:dyDescent="0.25">
      <c r="A34" t="s">
        <v>7</v>
      </c>
    </row>
    <row r="35" spans="1:1" x14ac:dyDescent="0.25">
      <c r="A35" t="s">
        <v>9</v>
      </c>
    </row>
  </sheetData>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Info</vt:lpstr>
      <vt:lpstr>Forest &amp; Landscape</vt:lpstr>
      <vt:lpstr>Individuell JM-examen</vt:lpstr>
      <vt:lpstr>JM-kraven</vt:lpstr>
    </vt:vector>
  </TitlesOfParts>
  <Company>Umeå Universitet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Jennie Ohlsson</dc:creator>
  <cp:lastModifiedBy>Jennie Ohlsson</cp:lastModifiedBy>
  <cp:lastPrinted>2022-12-27T09:03:44Z</cp:lastPrinted>
  <dcterms:created xsi:type="dcterms:W3CDTF">2019-03-22T09:54:42Z</dcterms:created>
  <dcterms:modified xsi:type="dcterms:W3CDTF">2025-03-17T12:49:32Z</dcterms:modified>
</cp:coreProperties>
</file>